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22" documentId="8_{C1BDA866-9461-4B06-A4A7-09608FAD534A}" xr6:coauthVersionLast="47" xr6:coauthVersionMax="47" xr10:uidLastSave="{999DCFCD-FDB3-4D25-B800-65634005E6B5}"/>
  <bookViews>
    <workbookView xWindow="-120" yWindow="-120" windowWidth="29040" windowHeight="15720" tabRatio="8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1" i="2" l="1"/>
  <c r="K26" i="3" l="1"/>
  <c r="J26" i="3"/>
  <c r="I26" i="3"/>
  <c r="C236" i="2"/>
  <c r="D236" i="2"/>
  <c r="H25" i="2"/>
  <c r="G141" i="1"/>
  <c r="G136" i="1"/>
  <c r="E108" i="1"/>
  <c r="E105" i="1"/>
  <c r="C204" i="1"/>
  <c r="C203" i="1" s="1"/>
  <c r="B105" i="1"/>
  <c r="L27" i="2" l="1"/>
  <c r="H27" i="2"/>
  <c r="H24" i="2"/>
  <c r="J142" i="1"/>
  <c r="J80" i="1" s="1"/>
  <c r="J22" i="1"/>
  <c r="J21" i="1"/>
  <c r="J52" i="1"/>
  <c r="J28" i="1"/>
  <c r="J27" i="1"/>
  <c r="M2" i="2" l="1"/>
  <c r="L2" i="2"/>
  <c r="L207" i="1"/>
  <c r="L206" i="1"/>
  <c r="L205" i="1"/>
  <c r="L110" i="1"/>
  <c r="L109" i="1"/>
  <c r="L107" i="1"/>
  <c r="L105" i="1" s="1"/>
  <c r="L103" i="1"/>
  <c r="M27" i="2" l="1"/>
  <c r="M24" i="2"/>
  <c r="M200" i="2"/>
  <c r="M25" i="2"/>
  <c r="M201" i="2"/>
  <c r="M26" i="2"/>
  <c r="M63" i="2"/>
  <c r="M202" i="2"/>
  <c r="M23" i="2"/>
  <c r="M177" i="2"/>
  <c r="M238" i="2"/>
  <c r="J25" i="1"/>
  <c r="L26" i="3" l="1"/>
  <c r="L29" i="3" l="1"/>
  <c r="I16" i="3" l="1"/>
  <c r="I30" i="3" s="1"/>
  <c r="J171" i="2"/>
  <c r="I171" i="2"/>
  <c r="M180" i="2" l="1"/>
  <c r="M179" i="2"/>
  <c r="M178" i="2"/>
  <c r="E171" i="2" l="1"/>
  <c r="F171" i="2"/>
  <c r="C22" i="2"/>
  <c r="D22" i="2"/>
  <c r="E22" i="2"/>
  <c r="F22" i="2"/>
  <c r="I22" i="2"/>
  <c r="J22" i="2"/>
  <c r="M22" i="2"/>
  <c r="L26" i="2"/>
  <c r="H26" i="2"/>
  <c r="L22" i="2" l="1"/>
  <c r="H22" i="2"/>
  <c r="I103" i="1"/>
  <c r="L23" i="2" l="1"/>
  <c r="L63" i="2" l="1"/>
  <c r="B204" i="1" l="1"/>
  <c r="F103" i="1" l="1"/>
  <c r="L79" i="1"/>
  <c r="L55" i="1"/>
  <c r="A183" i="2" l="1"/>
  <c r="A31" i="3" s="1"/>
  <c r="A92" i="4" s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5" i="2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L238" i="2"/>
  <c r="H238" i="2"/>
  <c r="L237" i="2"/>
  <c r="H237" i="2"/>
  <c r="M236" i="2"/>
  <c r="J236" i="2"/>
  <c r="I236" i="2"/>
  <c r="F236" i="2"/>
  <c r="E236" i="2"/>
  <c r="L235" i="2"/>
  <c r="H235" i="2"/>
  <c r="L234" i="2"/>
  <c r="H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M226" i="2"/>
  <c r="J226" i="2"/>
  <c r="I226" i="2"/>
  <c r="F226" i="2"/>
  <c r="E226" i="2"/>
  <c r="D226" i="2"/>
  <c r="C226" i="2"/>
  <c r="L225" i="2"/>
  <c r="H225" i="2"/>
  <c r="L224" i="2"/>
  <c r="H224" i="2"/>
  <c r="L223" i="2"/>
  <c r="H223" i="2"/>
  <c r="L222" i="2"/>
  <c r="H222" i="2"/>
  <c r="M221" i="2"/>
  <c r="J221" i="2"/>
  <c r="I221" i="2"/>
  <c r="F221" i="2"/>
  <c r="E221" i="2"/>
  <c r="D221" i="2"/>
  <c r="C221" i="2"/>
  <c r="L220" i="2"/>
  <c r="H220" i="2"/>
  <c r="L219" i="2"/>
  <c r="H219" i="2"/>
  <c r="L218" i="2"/>
  <c r="H218" i="2"/>
  <c r="L217" i="2"/>
  <c r="H217" i="2"/>
  <c r="M216" i="2"/>
  <c r="J216" i="2"/>
  <c r="I216" i="2"/>
  <c r="F216" i="2"/>
  <c r="E216" i="2"/>
  <c r="D216" i="2"/>
  <c r="L216" i="2" s="1"/>
  <c r="C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94" i="2"/>
  <c r="H194" i="2"/>
  <c r="L193" i="2"/>
  <c r="H193" i="2"/>
  <c r="L192" i="2"/>
  <c r="H192" i="2"/>
  <c r="M191" i="2"/>
  <c r="J191" i="2"/>
  <c r="I191" i="2"/>
  <c r="F191" i="2"/>
  <c r="E191" i="2"/>
  <c r="D191" i="2"/>
  <c r="C19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M171" i="2"/>
  <c r="D171" i="2"/>
  <c r="C171" i="2"/>
  <c r="L170" i="2"/>
  <c r="H170" i="2"/>
  <c r="L169" i="2"/>
  <c r="H169" i="2"/>
  <c r="L168" i="2"/>
  <c r="H168" i="2"/>
  <c r="L167" i="2"/>
  <c r="H167" i="2"/>
  <c r="M166" i="2"/>
  <c r="J166" i="2"/>
  <c r="I166" i="2"/>
  <c r="F166" i="2"/>
  <c r="E166" i="2"/>
  <c r="D166" i="2"/>
  <c r="C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M159" i="2"/>
  <c r="J159" i="2"/>
  <c r="I159" i="2"/>
  <c r="F159" i="2"/>
  <c r="E159" i="2"/>
  <c r="D159" i="2"/>
  <c r="C159" i="2"/>
  <c r="L158" i="2"/>
  <c r="H158" i="2"/>
  <c r="L157" i="2"/>
  <c r="H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M149" i="2"/>
  <c r="J149" i="2"/>
  <c r="I149" i="2"/>
  <c r="F149" i="2"/>
  <c r="E149" i="2"/>
  <c r="D149" i="2"/>
  <c r="C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M142" i="2"/>
  <c r="J142" i="2"/>
  <c r="I142" i="2"/>
  <c r="F142" i="2"/>
  <c r="E142" i="2"/>
  <c r="D142" i="2"/>
  <c r="C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M135" i="2"/>
  <c r="J135" i="2"/>
  <c r="I135" i="2"/>
  <c r="F135" i="2"/>
  <c r="E135" i="2"/>
  <c r="D135" i="2"/>
  <c r="C135" i="2"/>
  <c r="L134" i="2"/>
  <c r="H134" i="2"/>
  <c r="L133" i="2"/>
  <c r="H133" i="2"/>
  <c r="M132" i="2"/>
  <c r="J132" i="2"/>
  <c r="I132" i="2"/>
  <c r="F132" i="2"/>
  <c r="E132" i="2"/>
  <c r="D132" i="2"/>
  <c r="C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M125" i="2"/>
  <c r="J125" i="2"/>
  <c r="I125" i="2"/>
  <c r="F125" i="2"/>
  <c r="E125" i="2"/>
  <c r="D125" i="2"/>
  <c r="C125" i="2"/>
  <c r="L124" i="2"/>
  <c r="H124" i="2"/>
  <c r="L123" i="2"/>
  <c r="H123" i="2"/>
  <c r="L122" i="2"/>
  <c r="H122" i="2"/>
  <c r="L121" i="2"/>
  <c r="H121" i="2"/>
  <c r="M120" i="2"/>
  <c r="J120" i="2"/>
  <c r="I120" i="2"/>
  <c r="F120" i="2"/>
  <c r="E120" i="2"/>
  <c r="D120" i="2"/>
  <c r="H120" i="2" s="1"/>
  <c r="C120" i="2"/>
  <c r="L119" i="2"/>
  <c r="H119" i="2"/>
  <c r="L118" i="2"/>
  <c r="H118" i="2"/>
  <c r="L117" i="2"/>
  <c r="H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L109" i="2" s="1"/>
  <c r="C109" i="2"/>
  <c r="L108" i="2"/>
  <c r="H108" i="2"/>
  <c r="L107" i="2"/>
  <c r="H107" i="2"/>
  <c r="L106" i="2"/>
  <c r="H106" i="2"/>
  <c r="M105" i="2"/>
  <c r="J105" i="2"/>
  <c r="I105" i="2"/>
  <c r="F105" i="2"/>
  <c r="E105" i="2"/>
  <c r="D105" i="2"/>
  <c r="C105" i="2"/>
  <c r="L104" i="2"/>
  <c r="H104" i="2"/>
  <c r="L103" i="2"/>
  <c r="H103" i="2"/>
  <c r="L102" i="2"/>
  <c r="H102" i="2"/>
  <c r="L101" i="2"/>
  <c r="H101" i="2"/>
  <c r="M100" i="2"/>
  <c r="J100" i="2"/>
  <c r="I100" i="2"/>
  <c r="F100" i="2"/>
  <c r="E100" i="2"/>
  <c r="D100" i="2"/>
  <c r="C100" i="2"/>
  <c r="L99" i="2"/>
  <c r="H99" i="2"/>
  <c r="L98" i="2"/>
  <c r="H98" i="2"/>
  <c r="L97" i="2"/>
  <c r="H97" i="2"/>
  <c r="L96" i="2"/>
  <c r="H96" i="2"/>
  <c r="M95" i="2"/>
  <c r="J95" i="2"/>
  <c r="I95" i="2"/>
  <c r="F95" i="2"/>
  <c r="E95" i="2"/>
  <c r="D95" i="2"/>
  <c r="C95" i="2"/>
  <c r="L94" i="2"/>
  <c r="H94" i="2"/>
  <c r="L93" i="2"/>
  <c r="H93" i="2"/>
  <c r="L92" i="2"/>
  <c r="H92" i="2"/>
  <c r="M91" i="2"/>
  <c r="J91" i="2"/>
  <c r="I91" i="2"/>
  <c r="F91" i="2"/>
  <c r="E91" i="2"/>
  <c r="D91" i="2"/>
  <c r="L91" i="2" s="1"/>
  <c r="C91" i="2"/>
  <c r="L90" i="2"/>
  <c r="H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M81" i="2"/>
  <c r="J81" i="2"/>
  <c r="I81" i="2"/>
  <c r="F81" i="2"/>
  <c r="E81" i="2"/>
  <c r="D81" i="2"/>
  <c r="C81" i="2"/>
  <c r="L80" i="2"/>
  <c r="H80" i="2"/>
  <c r="L79" i="2"/>
  <c r="H79" i="2"/>
  <c r="L78" i="2"/>
  <c r="H78" i="2"/>
  <c r="L77" i="2"/>
  <c r="H77" i="2"/>
  <c r="L76" i="2"/>
  <c r="H76" i="2"/>
  <c r="M75" i="2"/>
  <c r="J75" i="2"/>
  <c r="I75" i="2"/>
  <c r="F75" i="2"/>
  <c r="E75" i="2"/>
  <c r="D75" i="2"/>
  <c r="C75" i="2"/>
  <c r="L74" i="2"/>
  <c r="H74" i="2"/>
  <c r="L73" i="2"/>
  <c r="H73" i="2"/>
  <c r="L72" i="2"/>
  <c r="H72" i="2"/>
  <c r="L71" i="2"/>
  <c r="H71" i="2"/>
  <c r="L70" i="2"/>
  <c r="H70" i="2"/>
  <c r="L69" i="2"/>
  <c r="H69" i="2"/>
  <c r="L68" i="2"/>
  <c r="H68" i="2"/>
  <c r="M67" i="2"/>
  <c r="J67" i="2"/>
  <c r="I67" i="2"/>
  <c r="F67" i="2"/>
  <c r="E67" i="2"/>
  <c r="D67" i="2"/>
  <c r="C67" i="2"/>
  <c r="L66" i="2"/>
  <c r="H66" i="2"/>
  <c r="L65" i="2"/>
  <c r="H65" i="2"/>
  <c r="L64" i="2"/>
  <c r="H64" i="2"/>
  <c r="H63" i="2"/>
  <c r="L62" i="2"/>
  <c r="H62" i="2"/>
  <c r="M61" i="2"/>
  <c r="J61" i="2"/>
  <c r="I61" i="2"/>
  <c r="F61" i="2"/>
  <c r="E61" i="2"/>
  <c r="D61" i="2"/>
  <c r="C61" i="2"/>
  <c r="L60" i="2"/>
  <c r="H60" i="2"/>
  <c r="L59" i="2"/>
  <c r="H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M51" i="2"/>
  <c r="J51" i="2"/>
  <c r="I51" i="2"/>
  <c r="F51" i="2"/>
  <c r="E51" i="2"/>
  <c r="D51" i="2"/>
  <c r="C51" i="2"/>
  <c r="L50" i="2"/>
  <c r="H50" i="2"/>
  <c r="L49" i="2"/>
  <c r="H49" i="2"/>
  <c r="L48" i="2"/>
  <c r="H48" i="2"/>
  <c r="L47" i="2"/>
  <c r="H47" i="2"/>
  <c r="M46" i="2"/>
  <c r="J46" i="2"/>
  <c r="I46" i="2"/>
  <c r="F46" i="2"/>
  <c r="E46" i="2"/>
  <c r="D46" i="2"/>
  <c r="C46" i="2"/>
  <c r="L45" i="2"/>
  <c r="H45" i="2"/>
  <c r="L44" i="2"/>
  <c r="H44" i="2"/>
  <c r="L43" i="2"/>
  <c r="H43" i="2"/>
  <c r="L42" i="2"/>
  <c r="H42" i="2"/>
  <c r="M41" i="2"/>
  <c r="J41" i="2"/>
  <c r="I41" i="2"/>
  <c r="F41" i="2"/>
  <c r="E41" i="2"/>
  <c r="D41" i="2"/>
  <c r="C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M28" i="2"/>
  <c r="J28" i="2"/>
  <c r="I28" i="2"/>
  <c r="F28" i="2"/>
  <c r="E28" i="2"/>
  <c r="D28" i="2"/>
  <c r="C28" i="2"/>
  <c r="L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2" i="1"/>
  <c r="D105" i="1"/>
  <c r="D102" i="1" s="1"/>
  <c r="C105" i="1"/>
  <c r="C102" i="1" s="1"/>
  <c r="B102" i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L59" i="1"/>
  <c r="K59" i="1"/>
  <c r="H59" i="1"/>
  <c r="L58" i="1"/>
  <c r="K58" i="1"/>
  <c r="H58" i="1"/>
  <c r="J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L19" i="1"/>
  <c r="K19" i="1"/>
  <c r="H19" i="1"/>
  <c r="L18" i="1"/>
  <c r="K18" i="1"/>
  <c r="H18" i="1"/>
  <c r="L17" i="1"/>
  <c r="K17" i="1"/>
  <c r="H17" i="1"/>
  <c r="J16" i="1"/>
  <c r="L46" i="2" l="1"/>
  <c r="H67" i="2"/>
  <c r="H221" i="2"/>
  <c r="I13" i="2"/>
  <c r="H132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0" i="2"/>
  <c r="H341" i="2"/>
  <c r="H256" i="2"/>
  <c r="L334" i="2"/>
  <c r="L226" i="2"/>
  <c r="L203" i="2"/>
  <c r="L230" i="2"/>
  <c r="L65" i="1"/>
  <c r="H57" i="1"/>
  <c r="L16" i="1"/>
  <c r="K60" i="1"/>
  <c r="L194" i="1"/>
  <c r="L142" i="2"/>
  <c r="H83" i="1"/>
  <c r="G82" i="1"/>
  <c r="L162" i="1"/>
  <c r="L171" i="1"/>
  <c r="H295" i="2"/>
  <c r="I119" i="1"/>
  <c r="L81" i="2"/>
  <c r="H288" i="2"/>
  <c r="H60" i="1"/>
  <c r="H86" i="1"/>
  <c r="D115" i="1"/>
  <c r="M13" i="2"/>
  <c r="H46" i="2"/>
  <c r="H75" i="2"/>
  <c r="L266" i="2"/>
  <c r="H284" i="2"/>
  <c r="L18" i="2"/>
  <c r="H28" i="2"/>
  <c r="H125" i="2"/>
  <c r="H230" i="2"/>
  <c r="H242" i="2"/>
  <c r="H328" i="2"/>
  <c r="L346" i="2"/>
  <c r="H91" i="2"/>
  <c r="L41" i="2"/>
  <c r="L149" i="2"/>
  <c r="L191" i="2"/>
  <c r="L310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5" i="2"/>
  <c r="H81" i="2"/>
  <c r="L95" i="2"/>
  <c r="L100" i="2"/>
  <c r="H105" i="2"/>
  <c r="H109" i="2"/>
  <c r="H191" i="2"/>
  <c r="H203" i="2"/>
  <c r="H334" i="2"/>
  <c r="H74" i="1"/>
  <c r="E82" i="1"/>
  <c r="L82" i="1" s="1"/>
  <c r="F116" i="1"/>
  <c r="H162" i="1"/>
  <c r="D13" i="2"/>
  <c r="L67" i="2"/>
  <c r="L132" i="2"/>
  <c r="L280" i="2"/>
  <c r="H324" i="2"/>
  <c r="H346" i="2"/>
  <c r="H65" i="1"/>
  <c r="C82" i="1"/>
  <c r="C176" i="1"/>
  <c r="H51" i="2"/>
  <c r="L275" i="2"/>
  <c r="H307" i="2"/>
  <c r="H317" i="2"/>
  <c r="K57" i="1"/>
  <c r="L60" i="1"/>
  <c r="K137" i="1"/>
  <c r="L177" i="1"/>
  <c r="L180" i="1"/>
  <c r="H185" i="1"/>
  <c r="L28" i="2"/>
  <c r="H95" i="2"/>
  <c r="H100" i="2"/>
  <c r="H159" i="2"/>
  <c r="H250" i="2"/>
  <c r="L288" i="2"/>
  <c r="D16" i="3"/>
  <c r="K82" i="1"/>
  <c r="K41" i="1"/>
  <c r="H156" i="1"/>
  <c r="K146" i="1"/>
  <c r="L156" i="1"/>
  <c r="L14" i="2"/>
  <c r="L51" i="2"/>
  <c r="H135" i="2"/>
  <c r="H149" i="2"/>
  <c r="L159" i="2"/>
  <c r="H226" i="2"/>
  <c r="L295" i="2"/>
  <c r="H300" i="2"/>
  <c r="L307" i="2"/>
  <c r="L317" i="2"/>
  <c r="F105" i="1"/>
  <c r="D101" i="1"/>
  <c r="D114" i="1" s="1"/>
  <c r="L141" i="1"/>
  <c r="C61" i="4"/>
  <c r="L199" i="2"/>
  <c r="L61" i="2"/>
  <c r="J13" i="2"/>
  <c r="I108" i="1"/>
  <c r="G101" i="1"/>
  <c r="H35" i="1"/>
  <c r="L35" i="1"/>
  <c r="C136" i="1"/>
  <c r="H236" i="2"/>
  <c r="I190" i="2"/>
  <c r="I181" i="2" s="1"/>
  <c r="H199" i="2"/>
  <c r="H171" i="2"/>
  <c r="E13" i="2"/>
  <c r="L171" i="2"/>
  <c r="F204" i="1"/>
  <c r="E101" i="1"/>
  <c r="E114" i="1" s="1"/>
  <c r="F108" i="1"/>
  <c r="B101" i="1"/>
  <c r="K141" i="1"/>
  <c r="L25" i="1"/>
  <c r="H50" i="1"/>
  <c r="L41" i="1"/>
  <c r="H25" i="1"/>
  <c r="K25" i="1"/>
  <c r="H20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I204" i="1"/>
  <c r="I208" i="1"/>
  <c r="H153" i="2"/>
  <c r="L153" i="2"/>
  <c r="L328" i="2"/>
  <c r="K156" i="1"/>
  <c r="L27" i="1"/>
  <c r="L57" i="1"/>
  <c r="L50" i="1"/>
  <c r="C101" i="1"/>
  <c r="E136" i="1"/>
  <c r="L75" i="2"/>
  <c r="J190" i="2"/>
  <c r="L83" i="1"/>
  <c r="J136" i="1"/>
  <c r="H166" i="2"/>
  <c r="L166" i="2"/>
  <c r="H266" i="2"/>
  <c r="K83" i="1"/>
  <c r="H21" i="1"/>
  <c r="C115" i="1"/>
  <c r="H18" i="2"/>
  <c r="L105" i="2"/>
  <c r="H142" i="2"/>
  <c r="F190" i="2"/>
  <c r="K74" i="1"/>
  <c r="L120" i="2"/>
  <c r="D190" i="2"/>
  <c r="H195" i="2"/>
  <c r="L195" i="2"/>
  <c r="J56" i="1"/>
  <c r="H41" i="2"/>
  <c r="H55" i="2"/>
  <c r="C190" i="2"/>
  <c r="C181" i="2" s="1"/>
  <c r="L125" i="2"/>
  <c r="H61" i="2"/>
  <c r="L135" i="2"/>
  <c r="L250" i="2"/>
  <c r="L256" i="2"/>
  <c r="H270" i="2"/>
  <c r="H310" i="2"/>
  <c r="F29" i="3"/>
  <c r="M190" i="2"/>
  <c r="M181" i="2" s="1"/>
  <c r="H216" i="2"/>
  <c r="L236" i="2"/>
  <c r="L284" i="2"/>
  <c r="L341" i="2"/>
  <c r="H113" i="2"/>
  <c r="L242" i="2"/>
  <c r="L300" i="2"/>
  <c r="E190" i="2"/>
  <c r="E181" i="2" s="1"/>
  <c r="L221" i="2"/>
  <c r="H275" i="2"/>
  <c r="H280" i="2"/>
  <c r="B114" i="1" l="1"/>
  <c r="B122" i="1" s="1"/>
  <c r="H82" i="1"/>
  <c r="K176" i="1"/>
  <c r="C135" i="1"/>
  <c r="H176" i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2" i="2"/>
  <c r="D122" i="1"/>
  <c r="D124" i="1" s="1"/>
  <c r="L13" i="2"/>
  <c r="K56" i="1"/>
  <c r="I102" i="1"/>
  <c r="M29" i="3"/>
  <c r="I182" i="2"/>
  <c r="E182" i="2"/>
  <c r="C182" i="2"/>
  <c r="L190" i="2"/>
  <c r="D181" i="2"/>
  <c r="H190" i="2"/>
  <c r="B21" i="4"/>
  <c r="H15" i="1"/>
  <c r="H16" i="3"/>
  <c r="H141" i="1"/>
  <c r="L56" i="1"/>
  <c r="J181" i="2"/>
  <c r="I101" i="1"/>
  <c r="F101" i="1"/>
  <c r="I203" i="1"/>
  <c r="F203" i="1"/>
  <c r="L136" i="1"/>
  <c r="E135" i="1"/>
  <c r="F181" i="2"/>
  <c r="K136" i="1"/>
  <c r="J135" i="1"/>
  <c r="I115" i="1"/>
  <c r="F115" i="1"/>
  <c r="B124" i="1" l="1"/>
  <c r="B17" i="4"/>
  <c r="K124" i="1"/>
  <c r="M26" i="3"/>
  <c r="B20" i="4"/>
  <c r="I113" i="1"/>
  <c r="F113" i="1"/>
  <c r="H136" i="1"/>
  <c r="G135" i="1"/>
  <c r="L135" i="1"/>
  <c r="C114" i="1"/>
  <c r="J182" i="2"/>
  <c r="H14" i="1"/>
  <c r="K135" i="1"/>
  <c r="K80" i="1"/>
  <c r="H30" i="3"/>
  <c r="B59" i="4" s="1"/>
  <c r="B55" i="4" s="1"/>
  <c r="B61" i="4" s="1"/>
  <c r="L16" i="3"/>
  <c r="H181" i="2"/>
  <c r="H182" i="2" s="1"/>
  <c r="L181" i="2"/>
  <c r="L182" i="2" s="1"/>
  <c r="D182" i="2"/>
  <c r="F182" i="2"/>
  <c r="G27" i="2" l="1"/>
  <c r="K27" i="2"/>
  <c r="D92" i="1"/>
  <c r="B15" i="4" s="1"/>
  <c r="G26" i="2"/>
  <c r="K26" i="2"/>
  <c r="G181" i="2"/>
  <c r="G22" i="2"/>
  <c r="H135" i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234" i="2"/>
  <c r="K232" i="2"/>
  <c r="K215" i="2"/>
  <c r="K213" i="2"/>
  <c r="K211" i="2"/>
  <c r="K209" i="2"/>
  <c r="K207" i="2"/>
  <c r="K205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225" i="2"/>
  <c r="K223" i="2"/>
  <c r="K198" i="2"/>
  <c r="K196" i="2"/>
  <c r="K333" i="2"/>
  <c r="K331" i="2"/>
  <c r="K329" i="2"/>
  <c r="K308" i="2"/>
  <c r="K287" i="2"/>
  <c r="K285" i="2"/>
  <c r="K268" i="2"/>
  <c r="K241" i="2"/>
  <c r="K239" i="2"/>
  <c r="K237" i="2"/>
  <c r="K220" i="2"/>
  <c r="K218" i="2"/>
  <c r="K193" i="2"/>
  <c r="K164" i="2"/>
  <c r="K162" i="2"/>
  <c r="K160" i="2"/>
  <c r="K141" i="2"/>
  <c r="K139" i="2"/>
  <c r="K137" i="2"/>
  <c r="K118" i="2"/>
  <c r="K116" i="2"/>
  <c r="K114" i="2"/>
  <c r="K99" i="2"/>
  <c r="K97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228" i="2"/>
  <c r="K201" i="2"/>
  <c r="K195" i="2"/>
  <c r="K180" i="2"/>
  <c r="K178" i="2"/>
  <c r="K176" i="2"/>
  <c r="K174" i="2"/>
  <c r="K172" i="2"/>
  <c r="K166" i="2"/>
  <c r="K339" i="2"/>
  <c r="K330" i="2"/>
  <c r="K321" i="2"/>
  <c r="K309" i="2"/>
  <c r="K291" i="2"/>
  <c r="K269" i="2"/>
  <c r="K243" i="2"/>
  <c r="K212" i="2"/>
  <c r="K204" i="2"/>
  <c r="K173" i="2"/>
  <c r="K150" i="2"/>
  <c r="K134" i="2"/>
  <c r="K127" i="2"/>
  <c r="K125" i="2"/>
  <c r="K111" i="2"/>
  <c r="K90" i="2"/>
  <c r="K88" i="2"/>
  <c r="K86" i="2"/>
  <c r="K84" i="2"/>
  <c r="K82" i="2"/>
  <c r="K59" i="2"/>
  <c r="K57" i="2"/>
  <c r="K40" i="2"/>
  <c r="K38" i="2"/>
  <c r="K36" i="2"/>
  <c r="K34" i="2"/>
  <c r="K32" i="2"/>
  <c r="K30" i="2"/>
  <c r="K348" i="2"/>
  <c r="K342" i="2"/>
  <c r="K324" i="2"/>
  <c r="K312" i="2"/>
  <c r="K288" i="2"/>
  <c r="K281" i="2"/>
  <c r="K272" i="2"/>
  <c r="K260" i="2"/>
  <c r="K254" i="2"/>
  <c r="K233" i="2"/>
  <c r="K224" i="2"/>
  <c r="K194" i="2"/>
  <c r="K167" i="2"/>
  <c r="K152" i="2"/>
  <c r="K132" i="2"/>
  <c r="K129" i="2"/>
  <c r="K109" i="2"/>
  <c r="K106" i="2"/>
  <c r="K65" i="2"/>
  <c r="K63" i="2"/>
  <c r="K55" i="2"/>
  <c r="B26" i="4"/>
  <c r="K332" i="2"/>
  <c r="K323" i="2"/>
  <c r="K293" i="2"/>
  <c r="K266" i="2"/>
  <c r="K245" i="2"/>
  <c r="K227" i="2"/>
  <c r="K214" i="2"/>
  <c r="K206" i="2"/>
  <c r="K197" i="2"/>
  <c r="K175" i="2"/>
  <c r="K169" i="2"/>
  <c r="K147" i="2"/>
  <c r="K145" i="2"/>
  <c r="K143" i="2"/>
  <c r="K136" i="2"/>
  <c r="K131" i="2"/>
  <c r="K124" i="2"/>
  <c r="K122" i="2"/>
  <c r="K108" i="2"/>
  <c r="K94" i="2"/>
  <c r="K92" i="2"/>
  <c r="K73" i="2"/>
  <c r="K71" i="2"/>
  <c r="K69" i="2"/>
  <c r="K50" i="2"/>
  <c r="K48" i="2"/>
  <c r="K21" i="2"/>
  <c r="K19" i="2"/>
  <c r="K350" i="2"/>
  <c r="K344" i="2"/>
  <c r="K314" i="2"/>
  <c r="K302" i="2"/>
  <c r="K296" i="2"/>
  <c r="K283" i="2"/>
  <c r="K275" i="2"/>
  <c r="K274" i="2"/>
  <c r="K262" i="2"/>
  <c r="K235" i="2"/>
  <c r="K230" i="2"/>
  <c r="K217" i="2"/>
  <c r="K200" i="2"/>
  <c r="K191" i="2"/>
  <c r="K161" i="2"/>
  <c r="K158" i="2"/>
  <c r="K156" i="2"/>
  <c r="K154" i="2"/>
  <c r="K138" i="2"/>
  <c r="K126" i="2"/>
  <c r="K115" i="2"/>
  <c r="K103" i="2"/>
  <c r="K101" i="2"/>
  <c r="K352" i="2"/>
  <c r="K325" i="2"/>
  <c r="K317" i="2"/>
  <c r="K316" i="2"/>
  <c r="K304" i="2"/>
  <c r="K298" i="2"/>
  <c r="K280" i="2"/>
  <c r="K264" i="2"/>
  <c r="K219" i="2"/>
  <c r="K202" i="2"/>
  <c r="K163" i="2"/>
  <c r="K130" i="2"/>
  <c r="K119" i="2"/>
  <c r="K107" i="2"/>
  <c r="K98" i="2"/>
  <c r="K66" i="2"/>
  <c r="K64" i="2"/>
  <c r="K62" i="2"/>
  <c r="K45" i="2"/>
  <c r="K43" i="2"/>
  <c r="K354" i="2"/>
  <c r="K334" i="2"/>
  <c r="K327" i="2"/>
  <c r="K306" i="2"/>
  <c r="K258" i="2"/>
  <c r="K252" i="2"/>
  <c r="K231" i="2"/>
  <c r="K222" i="2"/>
  <c r="K216" i="2"/>
  <c r="K192" i="2"/>
  <c r="K171" i="2"/>
  <c r="K170" i="2"/>
  <c r="K165" i="2"/>
  <c r="K157" i="2"/>
  <c r="K155" i="2"/>
  <c r="K142" i="2"/>
  <c r="K104" i="2"/>
  <c r="K102" i="2"/>
  <c r="K80" i="2"/>
  <c r="K78" i="2"/>
  <c r="K277" i="2"/>
  <c r="K267" i="2"/>
  <c r="K240" i="2"/>
  <c r="K128" i="2"/>
  <c r="K117" i="2"/>
  <c r="K110" i="2"/>
  <c r="K77" i="2"/>
  <c r="K74" i="2"/>
  <c r="K39" i="2"/>
  <c r="K31" i="2"/>
  <c r="K24" i="2"/>
  <c r="K249" i="2"/>
  <c r="K85" i="2"/>
  <c r="K20" i="2"/>
  <c r="K15" i="2"/>
  <c r="K335" i="2"/>
  <c r="K286" i="2"/>
  <c r="K179" i="2"/>
  <c r="K146" i="2"/>
  <c r="K121" i="2"/>
  <c r="K96" i="2"/>
  <c r="K93" i="2"/>
  <c r="K89" i="2"/>
  <c r="K53" i="2"/>
  <c r="K42" i="2"/>
  <c r="K16" i="2"/>
  <c r="K41" i="2"/>
  <c r="K247" i="2"/>
  <c r="K208" i="2"/>
  <c r="K168" i="2"/>
  <c r="K149" i="2"/>
  <c r="K112" i="2"/>
  <c r="K68" i="2"/>
  <c r="K56" i="2"/>
  <c r="K47" i="2"/>
  <c r="K44" i="2"/>
  <c r="K33" i="2"/>
  <c r="K28" i="2"/>
  <c r="K238" i="2"/>
  <c r="K67" i="2"/>
  <c r="K279" i="2"/>
  <c r="K148" i="2"/>
  <c r="K123" i="2"/>
  <c r="K83" i="2"/>
  <c r="K79" i="2"/>
  <c r="K76" i="2"/>
  <c r="K337" i="2"/>
  <c r="K289" i="2"/>
  <c r="K229" i="2"/>
  <c r="K151" i="2"/>
  <c r="K135" i="2"/>
  <c r="K70" i="2"/>
  <c r="K58" i="2"/>
  <c r="K52" i="2"/>
  <c r="K49" i="2"/>
  <c r="K35" i="2"/>
  <c r="K25" i="2"/>
  <c r="K23" i="2"/>
  <c r="K18" i="2"/>
  <c r="K210" i="2"/>
  <c r="K46" i="2"/>
  <c r="K17" i="2"/>
  <c r="K177" i="2"/>
  <c r="K133" i="2"/>
  <c r="K72" i="2"/>
  <c r="K60" i="2"/>
  <c r="K54" i="2"/>
  <c r="K37" i="2"/>
  <c r="K29" i="2"/>
  <c r="K319" i="2"/>
  <c r="K203" i="2"/>
  <c r="K144" i="2"/>
  <c r="K140" i="2"/>
  <c r="K87" i="2"/>
  <c r="K75" i="2"/>
  <c r="K250" i="2"/>
  <c r="K61" i="2"/>
  <c r="K256" i="2"/>
  <c r="K100" i="2"/>
  <c r="K22" i="2"/>
  <c r="K341" i="2"/>
  <c r="K105" i="2"/>
  <c r="K226" i="2"/>
  <c r="K236" i="2"/>
  <c r="K346" i="2"/>
  <c r="K242" i="2"/>
  <c r="K199" i="2"/>
  <c r="K153" i="2"/>
  <c r="K113" i="2"/>
  <c r="K51" i="2"/>
  <c r="K284" i="2"/>
  <c r="K307" i="2"/>
  <c r="K13" i="2"/>
  <c r="K295" i="2"/>
  <c r="K159" i="2"/>
  <c r="K328" i="2"/>
  <c r="K221" i="2"/>
  <c r="K14" i="2"/>
  <c r="K120" i="2"/>
  <c r="K81" i="2"/>
  <c r="K95" i="2"/>
  <c r="K91" i="2"/>
  <c r="K300" i="2"/>
  <c r="K190" i="2"/>
  <c r="K181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224" i="2"/>
  <c r="G222" i="2"/>
  <c r="G197" i="2"/>
  <c r="G170" i="2"/>
  <c r="G168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234" i="2"/>
  <c r="G232" i="2"/>
  <c r="G215" i="2"/>
  <c r="G213" i="2"/>
  <c r="G211" i="2"/>
  <c r="G209" i="2"/>
  <c r="G207" i="2"/>
  <c r="G205" i="2"/>
  <c r="B25" i="4"/>
  <c r="G344" i="2"/>
  <c r="G342" i="2"/>
  <c r="G323" i="2"/>
  <c r="G321" i="2"/>
  <c r="G319" i="2"/>
  <c r="G298" i="2"/>
  <c r="G296" i="2"/>
  <c r="G279" i="2"/>
  <c r="G277" i="2"/>
  <c r="G254" i="2"/>
  <c r="G252" i="2"/>
  <c r="G229" i="2"/>
  <c r="G227" i="2"/>
  <c r="G202" i="2"/>
  <c r="G200" i="2"/>
  <c r="G179" i="2"/>
  <c r="G177" i="2"/>
  <c r="G175" i="2"/>
  <c r="G173" i="2"/>
  <c r="G152" i="2"/>
  <c r="G150" i="2"/>
  <c r="G131" i="2"/>
  <c r="G129" i="2"/>
  <c r="G127" i="2"/>
  <c r="G108" i="2"/>
  <c r="G106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37" i="2"/>
  <c r="G221" i="2"/>
  <c r="G220" i="2"/>
  <c r="G218" i="2"/>
  <c r="G193" i="2"/>
  <c r="G164" i="2"/>
  <c r="G162" i="2"/>
  <c r="G160" i="2"/>
  <c r="G294" i="2"/>
  <c r="G276" i="2"/>
  <c r="G267" i="2"/>
  <c r="G256" i="2"/>
  <c r="G246" i="2"/>
  <c r="G240" i="2"/>
  <c r="G228" i="2"/>
  <c r="G226" i="2"/>
  <c r="G210" i="2"/>
  <c r="G198" i="2"/>
  <c r="G176" i="2"/>
  <c r="G149" i="2"/>
  <c r="G148" i="2"/>
  <c r="G146" i="2"/>
  <c r="G144" i="2"/>
  <c r="G137" i="2"/>
  <c r="G123" i="2"/>
  <c r="G121" i="2"/>
  <c r="G114" i="2"/>
  <c r="G93" i="2"/>
  <c r="G74" i="2"/>
  <c r="G72" i="2"/>
  <c r="G70" i="2"/>
  <c r="G68" i="2"/>
  <c r="G49" i="2"/>
  <c r="G47" i="2"/>
  <c r="G20" i="2"/>
  <c r="G354" i="2"/>
  <c r="G345" i="2"/>
  <c r="G328" i="2"/>
  <c r="G327" i="2"/>
  <c r="G315" i="2"/>
  <c r="G307" i="2"/>
  <c r="G306" i="2"/>
  <c r="G297" i="2"/>
  <c r="G295" i="2"/>
  <c r="G258" i="2"/>
  <c r="G231" i="2"/>
  <c r="G201" i="2"/>
  <c r="G199" i="2"/>
  <c r="G192" i="2"/>
  <c r="G166" i="2"/>
  <c r="G165" i="2"/>
  <c r="G157" i="2"/>
  <c r="G155" i="2"/>
  <c r="G139" i="2"/>
  <c r="G116" i="2"/>
  <c r="G105" i="2"/>
  <c r="G104" i="2"/>
  <c r="G102" i="2"/>
  <c r="G81" i="2"/>
  <c r="G80" i="2"/>
  <c r="G78" i="2"/>
  <c r="G76" i="2"/>
  <c r="G53" i="2"/>
  <c r="G346" i="2"/>
  <c r="G336" i="2"/>
  <c r="G330" i="2"/>
  <c r="G318" i="2"/>
  <c r="G309" i="2"/>
  <c r="G278" i="2"/>
  <c r="G269" i="2"/>
  <c r="G248" i="2"/>
  <c r="G212" i="2"/>
  <c r="G204" i="2"/>
  <c r="G178" i="2"/>
  <c r="G141" i="2"/>
  <c r="G134" i="2"/>
  <c r="G118" i="2"/>
  <c r="G111" i="2"/>
  <c r="G97" i="2"/>
  <c r="G90" i="2"/>
  <c r="G88" i="2"/>
  <c r="G86" i="2"/>
  <c r="G84" i="2"/>
  <c r="G82" i="2"/>
  <c r="G59" i="2"/>
  <c r="G57" i="2"/>
  <c r="G40" i="2"/>
  <c r="G38" i="2"/>
  <c r="G36" i="2"/>
  <c r="G34" i="2"/>
  <c r="G32" i="2"/>
  <c r="G30" i="2"/>
  <c r="G348" i="2"/>
  <c r="G299" i="2"/>
  <c r="G281" i="2"/>
  <c r="G260" i="2"/>
  <c r="G251" i="2"/>
  <c r="G233" i="2"/>
  <c r="G194" i="2"/>
  <c r="G167" i="2"/>
  <c r="G99" i="2"/>
  <c r="G350" i="2"/>
  <c r="G311" i="2"/>
  <c r="G302" i="2"/>
  <c r="G284" i="2"/>
  <c r="G283" i="2"/>
  <c r="G271" i="2"/>
  <c r="G262" i="2"/>
  <c r="G253" i="2"/>
  <c r="G236" i="2"/>
  <c r="G235" i="2"/>
  <c r="G223" i="2"/>
  <c r="G217" i="2"/>
  <c r="G161" i="2"/>
  <c r="G159" i="2"/>
  <c r="G158" i="2"/>
  <c r="G156" i="2"/>
  <c r="G154" i="2"/>
  <c r="G138" i="2"/>
  <c r="G126" i="2"/>
  <c r="G115" i="2"/>
  <c r="G103" i="2"/>
  <c r="G101" i="2"/>
  <c r="G79" i="2"/>
  <c r="G77" i="2"/>
  <c r="G54" i="2"/>
  <c r="G52" i="2"/>
  <c r="G352" i="2"/>
  <c r="G343" i="2"/>
  <c r="G341" i="2"/>
  <c r="G325" i="2"/>
  <c r="G313" i="2"/>
  <c r="G304" i="2"/>
  <c r="G273" i="2"/>
  <c r="G264" i="2"/>
  <c r="G255" i="2"/>
  <c r="G225" i="2"/>
  <c r="G219" i="2"/>
  <c r="G163" i="2"/>
  <c r="G130" i="2"/>
  <c r="G120" i="2"/>
  <c r="G119" i="2"/>
  <c r="G107" i="2"/>
  <c r="G98" i="2"/>
  <c r="G322" i="2"/>
  <c r="G169" i="2"/>
  <c r="G133" i="2"/>
  <c r="G95" i="2"/>
  <c r="G69" i="2"/>
  <c r="G66" i="2"/>
  <c r="G60" i="2"/>
  <c r="G48" i="2"/>
  <c r="G45" i="2"/>
  <c r="G37" i="2"/>
  <c r="G29" i="2"/>
  <c r="G214" i="2"/>
  <c r="G206" i="2"/>
  <c r="G140" i="2"/>
  <c r="G124" i="2"/>
  <c r="G87" i="2"/>
  <c r="G67" i="2"/>
  <c r="G63" i="2"/>
  <c r="G46" i="2"/>
  <c r="G19" i="2"/>
  <c r="G338" i="2"/>
  <c r="G300" i="2"/>
  <c r="G290" i="2"/>
  <c r="G244" i="2"/>
  <c r="G136" i="2"/>
  <c r="G128" i="2"/>
  <c r="G125" i="2"/>
  <c r="G117" i="2"/>
  <c r="G110" i="2"/>
  <c r="G71" i="2"/>
  <c r="G50" i="2"/>
  <c r="G39" i="2"/>
  <c r="G31" i="2"/>
  <c r="G24" i="2"/>
  <c r="G83" i="2"/>
  <c r="G286" i="2"/>
  <c r="G196" i="2"/>
  <c r="G172" i="2"/>
  <c r="G143" i="2"/>
  <c r="G96" i="2"/>
  <c r="G89" i="2"/>
  <c r="G65" i="2"/>
  <c r="G51" i="2"/>
  <c r="G42" i="2"/>
  <c r="G21" i="2"/>
  <c r="G16" i="2"/>
  <c r="G208" i="2"/>
  <c r="G113" i="2"/>
  <c r="G112" i="2"/>
  <c r="G73" i="2"/>
  <c r="G62" i="2"/>
  <c r="G56" i="2"/>
  <c r="G44" i="2"/>
  <c r="G33" i="2"/>
  <c r="G340" i="2"/>
  <c r="G320" i="2"/>
  <c r="G292" i="2"/>
  <c r="G145" i="2"/>
  <c r="G100" i="2"/>
  <c r="G174" i="2"/>
  <c r="G151" i="2"/>
  <c r="G64" i="2"/>
  <c r="G58" i="2"/>
  <c r="G35" i="2"/>
  <c r="G25" i="2"/>
  <c r="G23" i="2"/>
  <c r="G332" i="2"/>
  <c r="G238" i="2"/>
  <c r="G180" i="2"/>
  <c r="G147" i="2"/>
  <c r="G122" i="2"/>
  <c r="G94" i="2"/>
  <c r="G85" i="2"/>
  <c r="G43" i="2"/>
  <c r="G18" i="2"/>
  <c r="G17" i="2"/>
  <c r="G15" i="2"/>
  <c r="G92" i="2"/>
  <c r="G28" i="2"/>
  <c r="G13" i="2"/>
  <c r="G195" i="2"/>
  <c r="G75" i="2"/>
  <c r="G266" i="2"/>
  <c r="G216" i="2"/>
  <c r="G171" i="2"/>
  <c r="G142" i="2"/>
  <c r="G153" i="2"/>
  <c r="G270" i="2"/>
  <c r="G41" i="2"/>
  <c r="G191" i="2"/>
  <c r="G280" i="2"/>
  <c r="G275" i="2"/>
  <c r="G55" i="2"/>
  <c r="G230" i="2"/>
  <c r="G250" i="2"/>
  <c r="G317" i="2"/>
  <c r="G91" i="2"/>
  <c r="G310" i="2"/>
  <c r="G109" i="2"/>
  <c r="G324" i="2"/>
  <c r="G135" i="2"/>
  <c r="G203" i="2"/>
  <c r="G132" i="2"/>
  <c r="G14" i="2"/>
  <c r="G190" i="2"/>
  <c r="L30" i="3"/>
  <c r="M16" i="3"/>
  <c r="M30" i="3" s="1"/>
  <c r="L80" i="1"/>
  <c r="E59" i="4" l="1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  <c r="G114" i="1"/>
  <c r="G122" i="1"/>
  <c r="G124" i="1" s="1"/>
  <c r="C89" i="1"/>
  <c r="B11" i="4" l="1"/>
  <c r="B90" i="1"/>
  <c r="C91" i="1" s="1"/>
</calcChain>
</file>

<file path=xl/sharedStrings.xml><?xml version="1.0" encoding="utf-8"?>
<sst xmlns="http://schemas.openxmlformats.org/spreadsheetml/2006/main" count="850" uniqueCount="442">
  <si>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</si>
  <si>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</si>
  <si>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</si>
  <si>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</si>
  <si>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</si>
  <si>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</si>
  <si>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</si>
  <si>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</si>
  <si>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</si>
  <si>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</si>
  <si>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</si>
  <si>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</si>
  <si>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</si>
  <si>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</si>
  <si>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</si>
  <si>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</si>
  <si>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</si>
  <si>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</si>
  <si>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</si>
  <si>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</si>
  <si>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</si>
  <si>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</si>
  <si>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</si>
  <si>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</si>
  <si>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</si>
  <si>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</si>
  <si>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</si>
  <si>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</si>
  <si>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</si>
  <si>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</si>
  <si>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</si>
  <si>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</si>
  <si>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</si>
  <si>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</si>
  <si>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</si>
  <si>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</si>
  <si>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</si>
  <si>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</si>
  <si>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</si>
  <si>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</si>
  <si>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</si>
  <si>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</si>
  <si>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</si>
  <si>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</si>
  <si>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</si>
  <si>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</si>
  <si>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</si>
  <si>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</si>
  <si>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</si>
  <si>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</si>
  <si>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</si>
  <si>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</si>
  <si>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</si>
  <si>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</si>
  <si>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</si>
  <si>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</si>
  <si>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</si>
  <si>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</si>
  <si>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</si>
  <si>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</si>
  <si>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</si>
  <si>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</si>
  <si>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</si>
  <si>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</si>
  <si>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</si>
  <si>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</si>
  <si>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</si>
  <si>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</si>
  <si>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</si>
  <si>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</si>
  <si>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</si>
  <si>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</si>
  <si>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</si>
  <si>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</si>
  <si>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</si>
  <si>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</si>
  <si>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</si>
  <si>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</si>
  <si>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</si>
  <si>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</si>
  <si>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</si>
  <si>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</si>
  <si>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</si>
  <si>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</si>
  <si>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</si>
  <si>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</si>
  <si>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</si>
  <si>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</si>
  <si>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</si>
  <si>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</si>
  <si>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</si>
  <si>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</si>
  <si>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</si>
  <si>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</si>
  <si>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</si>
  <si>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</si>
  <si>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</si>
  <si>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</si>
  <si>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</si>
  <si>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</si>
  <si>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</si>
  <si>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</si>
  <si>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</si>
  <si>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</si>
  <si>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</si>
  <si>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</si>
  <si>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</si>
  <si>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</si>
  <si>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</si>
  <si>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</si>
  <si>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</si>
  <si>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</si>
  <si>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</si>
  <si>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</si>
  <si>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</si>
  <si>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</si>
  <si>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</si>
  <si>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</si>
  <si>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</si>
  <si>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</si>
  <si>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</si>
  <si>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</si>
  <si>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</si>
  <si>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</si>
  <si>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</si>
  <si>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</si>
  <si>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</si>
  <si>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</si>
  <si>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</si>
  <si>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</si>
  <si>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</si>
  <si>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</si>
  <si>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</si>
  <si>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</si>
  <si>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</si>
  <si>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</si>
  <si>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</si>
  <si>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</si>
  <si>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</si>
  <si>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</si>
  <si>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</si>
  <si>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</si>
  <si>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</si>
  <si>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</si>
  <si>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</si>
  <si>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</si>
  <si>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</si>
  <si>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</si>
  <si>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</si>
  <si>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</si>
  <si>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</si>
  <si>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</si>
  <si>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</si>
  <si>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</si>
  <si>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</si>
  <si>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</si>
  <si>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</si>
  <si>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</si>
  <si>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</si>
  <si>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</si>
  <si>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</si>
  <si>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</si>
  <si>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</si>
  <si>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</si>
  <si>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</si>
  <si>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</si>
  <si>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</si>
  <si>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</si>
  <si>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</si>
  <si>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</si>
  <si>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</si>
  <si>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</si>
  <si>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</si>
  <si>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</si>
  <si>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</si>
  <si>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</si>
  <si>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</si>
  <si>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</si>
  <si>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</si>
  <si>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</si>
  <si>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</si>
  <si>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</si>
  <si>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</si>
  <si>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</si>
  <si>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</si>
  <si>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</si>
  <si>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</si>
  <si>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</si>
  <si>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</si>
  <si>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</si>
  <si>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</si>
  <si>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</si>
  <si>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</si>
  <si>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</si>
  <si>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</si>
  <si>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</si>
  <si>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</si>
  <si>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</si>
  <si>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</si>
  <si>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</si>
  <si>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</si>
  <si>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</si>
  <si>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</si>
  <si>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</si>
  <si>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</si>
  <si>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</si>
  <si>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</si>
  <si>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</si>
  <si>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</si>
  <si>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</si>
  <si>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</si>
  <si>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</si>
  <si>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</si>
  <si>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</si>
  <si>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</si>
  <si>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</si>
  <si>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</si>
  <si>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</si>
  <si>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</si>
  <si>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</si>
  <si>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</si>
  <si>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</si>
  <si>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</si>
  <si>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</si>
  <si>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</si>
  <si>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</si>
  <si>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</si>
  <si>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</si>
  <si>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</si>
  <si>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</si>
  <si>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</si>
  <si>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</si>
  <si>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</si>
  <si>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</si>
  <si>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</si>
  <si>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</si>
  <si>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</si>
  <si>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</si>
  <si>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</si>
  <si>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</si>
  <si>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</si>
  <si>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</si>
  <si>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</si>
  <si>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</si>
  <si>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</si>
  <si>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</si>
  <si>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</si>
  <si>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</si>
  <si>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</si>
  <si>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</si>
  <si>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</si>
  <si>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</si>
  <si>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</si>
  <si>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</si>
  <si>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</si>
  <si>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</si>
  <si>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</si>
  <si>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</si>
  <si>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</si>
  <si>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</si>
  <si>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</si>
  <si>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</si>
  <si>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</si>
  <si>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</si>
  <si>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</si>
  <si>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</si>
  <si>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</si>
  <si>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</si>
  <si>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</si>
  <si>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</si>
  <si>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</si>
  <si>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</si>
  <si>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</si>
  <si>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</si>
  <si>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</si>
  <si>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</si>
  <si>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</si>
  <si>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</si>
  <si>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</si>
  <si>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</si>
  <si>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</si>
  <si>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</si>
  <si>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</si>
  <si>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</si>
  <si>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</si>
  <si>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</si>
  <si>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</si>
  <si>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</si>
  <si>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</si>
  <si>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</si>
  <si>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</si>
  <si>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</si>
  <si>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</si>
  <si>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</si>
  <si>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</si>
  <si>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</si>
  <si>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</si>
  <si>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</si>
  <si>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</si>
  <si>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</si>
  <si>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</si>
  <si>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</si>
  <si>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</si>
  <si>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</si>
  <si>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</si>
  <si>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</si>
  <si>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</si>
  <si>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</si>
  <si>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</si>
  <si>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</si>
  <si>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</si>
  <si>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</si>
  <si>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</si>
  <si>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</si>
  <si>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</si>
  <si>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</si>
  <si>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</si>
  <si>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</si>
  <si>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</si>
  <si>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</si>
  <si>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</si>
  <si>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</si>
  <si>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</si>
  <si>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</si>
  <si>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</si>
  <si>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</si>
  <si>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</si>
  <si>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</si>
  <si>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</si>
  <si>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</si>
  <si>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</si>
  <si>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</si>
  <si>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</si>
  <si>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</si>
  <si>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</si>
  <si>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</si>
  <si>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</si>
  <si>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</si>
  <si>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</si>
  <si>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</si>
  <si>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</si>
  <si>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</si>
  <si>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</si>
  <si>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</si>
  <si>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</si>
  <si>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</si>
  <si>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</si>
  <si>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</si>
  <si>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</si>
  <si>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</si>
  <si>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</si>
  <si>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</si>
  <si>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</si>
  <si>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</si>
  <si>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</si>
  <si>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</si>
  <si>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</si>
  <si>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</si>
  <si>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</si>
  <si>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</si>
  <si>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</si>
  <si>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</si>
  <si>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</si>
  <si>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</si>
  <si>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</si>
  <si>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</si>
  <si>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</si>
  <si>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</si>
  <si>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</si>
  <si>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</si>
  <si>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</si>
  <si>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</si>
  <si>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</si>
  <si>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</si>
  <si>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</si>
  <si>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</si>
  <si>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</si>
  <si>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</si>
  <si>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</si>
  <si>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</si>
  <si>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</si>
  <si>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</si>
  <si>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</si>
  <si>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</si>
  <si>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</si>
  <si>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</si>
  <si>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</si>
  <si>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</si>
  <si>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</si>
  <si>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</si>
  <si>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</si>
  <si>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</si>
  <si>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</si>
  <si>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</si>
  <si>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</si>
  <si>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</si>
  <si>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</si>
  <si>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</si>
  <si>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</si>
  <si>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</si>
  <si>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</si>
  <si>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</si>
  <si>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</si>
  <si>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</si>
  <si>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</si>
  <si>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</si>
  <si>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</si>
  <si>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</si>
  <si>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</si>
  <si>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</si>
  <si>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</si>
  <si>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</si>
  <si>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</si>
  <si>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</si>
  <si>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</si>
  <si>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</si>
  <si>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</si>
  <si>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</si>
  <si>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</si>
  <si>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</si>
  <si>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</si>
  <si>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</si>
  <si>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</si>
  <si>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</si>
  <si>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</si>
  <si>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</si>
  <si>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</si>
  <si>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</si>
  <si>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</si>
  <si>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</si>
  <si>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</si>
  <si>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</si>
  <si>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</si>
  <si>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</si>
  <si>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</si>
  <si>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</si>
  <si>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</si>
  <si>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JANEIRO A FEVEREIRO DE 2024/BIMESTRE JANEIRO - FEVEREIRO</t>
  </si>
  <si>
    <t>FONTE: Sistema FIPLAN, Unidade Responsável: SEFAZ/SATE. Emissão:09/07/2024</t>
  </si>
  <si>
    <t>Em 31 de dezembro de 2023</t>
  </si>
  <si>
    <t>Em 31 de dezembro de 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</si>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</sst>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abSelected="1" topLeftCell="A60" zoomScale="95" zoomScaleNormal="95" workbookViewId="0">
      <selection activeCell="I203" sqref="F203:I204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435</v>
      </c>
      <c r="L2" s="1">
        <v>1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437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v>70844651</v>
      </c>
      <c r="D14" s="23"/>
      <c r="E14" s="22">
        <v>70844651</v>
      </c>
      <c r="F14" s="23"/>
      <c r="G14" s="22">
        <v>11253562.600000001</v>
      </c>
      <c r="H14" s="24">
        <f t="shared" ref="H14:H53" si="0">IF(AND(G14="",E14=""),"",IF(AND(G14&gt;0,E14&gt;0),G14/E14,0))</f>
        <v>0.15884844432362299</v>
      </c>
      <c r="I14" s="25"/>
      <c r="J14" s="22">
        <f>SUM(J15,J55,J56,J79)</f>
        <v>11253562.600000001</v>
      </c>
      <c r="K14" s="24">
        <f t="shared" ref="K14:K45" si="1">IF(AND(J14="",E14=""),"",IF(AND(J14&gt;0,E14&gt;0),J14/E14,0))</f>
        <v>0.15884844432362299</v>
      </c>
      <c r="L14" s="26">
        <f t="shared" ref="L14:L45" si="2">E14-J14</f>
        <v>59591088.399999999</v>
      </c>
    </row>
    <row r="15" spans="1:12">
      <c r="A15" s="27" t="s">
        <v>22</v>
      </c>
      <c r="B15" s="21"/>
      <c r="C15" s="28">
        <v>70844651</v>
      </c>
      <c r="D15" s="29"/>
      <c r="E15" s="28">
        <v>70844651</v>
      </c>
      <c r="F15" s="29"/>
      <c r="G15" s="28">
        <v>11253562.600000001</v>
      </c>
      <c r="H15" s="30">
        <f t="shared" si="0"/>
        <v>0.15884844432362299</v>
      </c>
      <c r="I15" s="31"/>
      <c r="J15" s="28">
        <f>SUM(J16,J20,J25,J33,J34,J35,J41,J50)</f>
        <v>11253562.600000001</v>
      </c>
      <c r="K15" s="30">
        <f t="shared" si="1"/>
        <v>0.15884844432362299</v>
      </c>
      <c r="L15" s="26">
        <f t="shared" si="2"/>
        <v>59591088.399999999</v>
      </c>
    </row>
    <row r="16" spans="1:12" hidden="1">
      <c r="A16" s="27" t="s">
        <v>23</v>
      </c>
      <c r="B16" s="21"/>
      <c r="C16" s="28">
        <v>0</v>
      </c>
      <c r="D16" s="29"/>
      <c r="E16" s="28">
        <v>0</v>
      </c>
      <c r="F16" s="29"/>
      <c r="G16" s="28"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v>46234132</v>
      </c>
      <c r="D20" s="29"/>
      <c r="E20" s="28">
        <v>46234132</v>
      </c>
      <c r="F20" s="29"/>
      <c r="G20" s="28">
        <v>7193194.1000000006</v>
      </c>
      <c r="H20" s="30">
        <f t="shared" si="0"/>
        <v>0.15558189996948577</v>
      </c>
      <c r="I20" s="31"/>
      <c r="J20" s="28">
        <f>SUM(J21:J24)</f>
        <v>7193194.1000000006</v>
      </c>
      <c r="K20" s="30">
        <f t="shared" si="1"/>
        <v>0.15558189996948577</v>
      </c>
      <c r="L20" s="26">
        <f t="shared" si="2"/>
        <v>39040937.899999999</v>
      </c>
    </row>
    <row r="21" spans="1:12" ht="15.75" customHeight="1">
      <c r="A21" s="27" t="s">
        <v>28</v>
      </c>
      <c r="B21" s="21"/>
      <c r="C21" s="28">
        <v>32491255</v>
      </c>
      <c r="D21" s="29"/>
      <c r="E21" s="28">
        <v>32491255</v>
      </c>
      <c r="F21" s="29"/>
      <c r="G21" s="28">
        <v>4965462.4400000004</v>
      </c>
      <c r="H21" s="30">
        <f t="shared" si="0"/>
        <v>0.15282458126040377</v>
      </c>
      <c r="I21" s="31"/>
      <c r="J21" s="28">
        <f>G21</f>
        <v>4965462.4400000004</v>
      </c>
      <c r="K21" s="30">
        <f t="shared" si="1"/>
        <v>0.15282458126040377</v>
      </c>
      <c r="L21" s="26">
        <f t="shared" si="2"/>
        <v>27525792.559999999</v>
      </c>
    </row>
    <row r="22" spans="1:12" ht="17.25" customHeight="1">
      <c r="A22" s="27" t="s">
        <v>29</v>
      </c>
      <c r="B22" s="21"/>
      <c r="C22" s="28">
        <v>13742877</v>
      </c>
      <c r="D22" s="29"/>
      <c r="E22" s="28">
        <v>13742877</v>
      </c>
      <c r="F22" s="29"/>
      <c r="G22" s="28">
        <v>2227731.66</v>
      </c>
      <c r="H22" s="30">
        <f t="shared" si="0"/>
        <v>0.16210082212043375</v>
      </c>
      <c r="I22" s="31"/>
      <c r="J22" s="28">
        <f>G22</f>
        <v>2227731.66</v>
      </c>
      <c r="K22" s="30">
        <f t="shared" si="1"/>
        <v>0.16210082212043375</v>
      </c>
      <c r="L22" s="26">
        <f t="shared" si="2"/>
        <v>11515145.34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v>24610519</v>
      </c>
      <c r="D25" s="29"/>
      <c r="E25" s="28">
        <v>24610519</v>
      </c>
      <c r="F25" s="29"/>
      <c r="G25" s="28">
        <v>3837513.44</v>
      </c>
      <c r="H25" s="30">
        <f t="shared" si="0"/>
        <v>0.15592980546245286</v>
      </c>
      <c r="I25" s="31"/>
      <c r="J25" s="28">
        <f>SUM(J26:J32)</f>
        <v>3837513.44</v>
      </c>
      <c r="K25" s="30">
        <f t="shared" si="1"/>
        <v>0.15592980546245286</v>
      </c>
      <c r="L25" s="26">
        <f t="shared" si="2"/>
        <v>20773005.559999999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24504428</v>
      </c>
      <c r="D27" s="29"/>
      <c r="E27" s="28">
        <v>24504428</v>
      </c>
      <c r="F27" s="29"/>
      <c r="G27" s="28">
        <v>3837513.44</v>
      </c>
      <c r="H27" s="30">
        <f t="shared" si="0"/>
        <v>0.15660489769440852</v>
      </c>
      <c r="I27" s="31"/>
      <c r="J27" s="28">
        <f>G27</f>
        <v>3837513.44</v>
      </c>
      <c r="K27" s="30">
        <f t="shared" si="1"/>
        <v>0.15660489769440852</v>
      </c>
      <c r="L27" s="26">
        <f t="shared" si="2"/>
        <v>20666914.559999999</v>
      </c>
    </row>
    <row r="28" spans="1:12" ht="25.5">
      <c r="A28" s="32" t="s">
        <v>35</v>
      </c>
      <c r="B28" s="21"/>
      <c r="C28" s="28">
        <v>106091</v>
      </c>
      <c r="D28" s="29"/>
      <c r="E28" s="28">
        <v>106091</v>
      </c>
      <c r="F28" s="29"/>
      <c r="G28" s="28">
        <v>0</v>
      </c>
      <c r="H28" s="30">
        <f t="shared" si="0"/>
        <v>0</v>
      </c>
      <c r="I28" s="31"/>
      <c r="J28" s="28">
        <f>G28</f>
        <v>0</v>
      </c>
      <c r="K28" s="30">
        <f t="shared" si="1"/>
        <v>0</v>
      </c>
      <c r="L28" s="26">
        <f t="shared" si="2"/>
        <v>106091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v>0</v>
      </c>
      <c r="D35" s="29"/>
      <c r="E35" s="28">
        <v>0</v>
      </c>
      <c r="F35" s="29"/>
      <c r="G35" s="28"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v>0</v>
      </c>
      <c r="D41" s="29"/>
      <c r="E41" s="28">
        <v>0</v>
      </c>
      <c r="F41" s="29"/>
      <c r="G41" s="28"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6" t="s">
        <v>57</v>
      </c>
      <c r="B50" s="21"/>
      <c r="C50" s="28">
        <v>0</v>
      </c>
      <c r="D50" s="29"/>
      <c r="E50" s="28">
        <v>0</v>
      </c>
      <c r="F50" s="29"/>
      <c r="G50" s="28">
        <v>222855.06</v>
      </c>
      <c r="H50" s="30">
        <f t="shared" si="0"/>
        <v>0</v>
      </c>
      <c r="I50" s="31"/>
      <c r="J50" s="28">
        <f>SUM(J51:J54)</f>
        <v>222855.06</v>
      </c>
      <c r="K50" s="30">
        <f t="shared" si="3"/>
        <v>0</v>
      </c>
      <c r="L50" s="26">
        <f t="shared" si="4"/>
        <v>-222855.06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f t="shared" si="0"/>
        <v>0</v>
      </c>
      <c r="I51" s="31"/>
      <c r="J51" s="234">
        <v>0</v>
      </c>
      <c r="K51" s="30">
        <f t="shared" si="3"/>
        <v>0</v>
      </c>
      <c r="L51" s="26">
        <f t="shared" si="4"/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222855.06</v>
      </c>
      <c r="H52" s="30">
        <f t="shared" si="0"/>
        <v>0</v>
      </c>
      <c r="I52" s="31"/>
      <c r="J52" s="28">
        <f>G52</f>
        <v>222855.06</v>
      </c>
      <c r="K52" s="30">
        <f t="shared" si="3"/>
        <v>0</v>
      </c>
      <c r="L52" s="26">
        <f t="shared" si="4"/>
        <v>-222855.06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v>0</v>
      </c>
      <c r="D56" s="29"/>
      <c r="E56" s="28">
        <v>0</v>
      </c>
      <c r="F56" s="29"/>
      <c r="G56" s="28"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v>0</v>
      </c>
      <c r="D57" s="29"/>
      <c r="E57" s="28">
        <v>0</v>
      </c>
      <c r="F57" s="29"/>
      <c r="G57" s="28"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v>0</v>
      </c>
      <c r="D60" s="29"/>
      <c r="E60" s="28">
        <v>0</v>
      </c>
      <c r="F60" s="29"/>
      <c r="G60" s="28"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v>0</v>
      </c>
      <c r="D65" s="29"/>
      <c r="E65" s="28">
        <v>0</v>
      </c>
      <c r="F65" s="29"/>
      <c r="G65" s="28"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v>0</v>
      </c>
      <c r="D74" s="29"/>
      <c r="E74" s="28">
        <v>0</v>
      </c>
      <c r="F74" s="29"/>
      <c r="G74" s="28"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64991060</v>
      </c>
      <c r="D80" s="29"/>
      <c r="E80" s="28">
        <v>64991060</v>
      </c>
      <c r="F80" s="29"/>
      <c r="G80" s="28"/>
      <c r="H80" s="37">
        <f t="shared" si="5"/>
        <v>0</v>
      </c>
      <c r="I80" s="31"/>
      <c r="J80" s="28">
        <f>J142</f>
        <v>9930924.8800000008</v>
      </c>
      <c r="K80" s="37">
        <f t="shared" si="6"/>
        <v>0.15280447618487836</v>
      </c>
      <c r="L80" s="26">
        <f t="shared" si="7"/>
        <v>55060135.119999997</v>
      </c>
    </row>
    <row r="81" spans="1:14">
      <c r="A81" s="38" t="s">
        <v>82</v>
      </c>
      <c r="B81" s="41"/>
      <c r="C81" s="40">
        <v>135835711</v>
      </c>
      <c r="D81" s="39"/>
      <c r="E81" s="40">
        <v>135835711</v>
      </c>
      <c r="F81" s="39"/>
      <c r="G81" s="40">
        <v>11253562.600000001</v>
      </c>
      <c r="H81" s="24">
        <f t="shared" si="5"/>
        <v>8.2846863443737567E-2</v>
      </c>
      <c r="I81" s="41"/>
      <c r="J81" s="40">
        <f>SUM(J14,J80)</f>
        <v>21184487.480000004</v>
      </c>
      <c r="K81" s="30">
        <f t="shared" si="6"/>
        <v>0.15595668711889765</v>
      </c>
      <c r="L81" s="42">
        <f>E81-J81</f>
        <v>114651223.52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135835711</v>
      </c>
      <c r="D89" s="55"/>
      <c r="E89" s="40">
        <f>SUM(E81,E82)</f>
        <v>135835711</v>
      </c>
      <c r="F89" s="55"/>
      <c r="G89" s="40">
        <f>SUM(G81,G82)</f>
        <v>11253562.600000001</v>
      </c>
      <c r="H89" s="24">
        <f t="shared" si="5"/>
        <v>8.2846863443737567E-2</v>
      </c>
      <c r="I89" s="56"/>
      <c r="J89" s="40">
        <f>SUM(J81,J82)</f>
        <v>21184487.480000004</v>
      </c>
      <c r="K89" s="48">
        <f t="shared" si="6"/>
        <v>0.15595668711889765</v>
      </c>
      <c r="L89" s="42">
        <f t="shared" si="7"/>
        <v>114651223.52</v>
      </c>
      <c r="M89" s="57"/>
      <c r="N89" s="43"/>
    </row>
    <row r="90" spans="1:14" ht="15" customHeight="1">
      <c r="A90" s="38" t="s">
        <v>89</v>
      </c>
      <c r="B90" s="289">
        <f>B122-C89</f>
        <v>653018142</v>
      </c>
      <c r="C90" s="290"/>
      <c r="D90" s="291"/>
      <c r="E90" s="291"/>
      <c r="F90" s="291"/>
      <c r="G90" s="291"/>
      <c r="H90" s="58"/>
      <c r="I90" s="292">
        <f>IF((H122+L122)&gt;J89,(H122+L122)-J89,0)</f>
        <v>83996476.219999999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f>C89+B90</f>
        <v>788853853</v>
      </c>
      <c r="D91" s="293">
        <f>E89+D90</f>
        <v>135835711</v>
      </c>
      <c r="E91" s="293"/>
      <c r="F91" s="293">
        <f>G89+F90</f>
        <v>11253562.600000001</v>
      </c>
      <c r="G91" s="293"/>
      <c r="H91" s="228"/>
      <c r="I91" s="229"/>
      <c r="J91" s="271">
        <f>J89+I90</f>
        <v>105180963.7</v>
      </c>
      <c r="K91" s="228"/>
      <c r="L91" s="272">
        <f>L89+L90</f>
        <v>114651223.52</v>
      </c>
    </row>
    <row r="92" spans="1:14">
      <c r="A92" s="61" t="s">
        <v>91</v>
      </c>
      <c r="B92" s="294">
        <f>SUM(C92:C95)</f>
        <v>0</v>
      </c>
      <c r="C92" s="294"/>
      <c r="D92" s="295">
        <f>SUM(E92:E95)</f>
        <v>0</v>
      </c>
      <c r="E92" s="295"/>
      <c r="F92" s="291"/>
      <c r="G92" s="291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1"/>
      <c r="C94" s="291"/>
      <c r="D94" s="69"/>
      <c r="E94" s="40">
        <v>0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6" t="s">
        <v>98</v>
      </c>
      <c r="K97" s="297" t="s">
        <v>99</v>
      </c>
      <c r="L97" s="297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6"/>
      <c r="K98" s="297"/>
      <c r="L98" s="297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6"/>
      <c r="K99" s="297"/>
      <c r="L99" s="297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7"/>
      <c r="L100" s="297"/>
    </row>
    <row r="101" spans="1:13">
      <c r="A101" s="233" t="s">
        <v>113</v>
      </c>
      <c r="B101" s="235">
        <f>SUM(B102,B108)</f>
        <v>718329980</v>
      </c>
      <c r="C101" s="236">
        <f>SUM(C102,C108)</f>
        <v>718329980</v>
      </c>
      <c r="D101" s="237">
        <f>SUM(D102,D108)</f>
        <v>122937380.18000001</v>
      </c>
      <c r="E101" s="238">
        <f>SUM(E102,E108)</f>
        <v>122937380.18000001</v>
      </c>
      <c r="F101" s="238">
        <f t="shared" ref="F101:F122" si="8">C101-E101</f>
        <v>595392599.81999993</v>
      </c>
      <c r="G101" s="239">
        <f>SUM(G102,G108)</f>
        <v>95963683</v>
      </c>
      <c r="H101" s="238">
        <f>SUM(H102,H108)</f>
        <v>95963683</v>
      </c>
      <c r="I101" s="238">
        <f t="shared" ref="I101:I122" si="9">C101-H101</f>
        <v>622366297</v>
      </c>
      <c r="J101" s="238">
        <f>SUM(J102,J108)</f>
        <v>95963683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715831894</v>
      </c>
      <c r="C102" s="238">
        <f>SUM(C103:C105)</f>
        <v>715831894</v>
      </c>
      <c r="D102" s="241">
        <f>SUM(D103:D105)</f>
        <v>122191939.52000001</v>
      </c>
      <c r="E102" s="238">
        <f>SUM(E103:E105)</f>
        <v>122191939.52000001</v>
      </c>
      <c r="F102" s="238">
        <f t="shared" si="8"/>
        <v>593639954.48000002</v>
      </c>
      <c r="G102" s="242">
        <f>SUM(G103:G105)</f>
        <v>95963683</v>
      </c>
      <c r="H102" s="238">
        <f>SUM(H103:H105)</f>
        <v>95963683</v>
      </c>
      <c r="I102" s="238">
        <f t="shared" si="9"/>
        <v>619868211</v>
      </c>
      <c r="J102" s="238">
        <f>SUM(J103:J105)</f>
        <v>95963683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v>464046714</v>
      </c>
      <c r="C103" s="238">
        <v>464046714</v>
      </c>
      <c r="D103" s="241">
        <v>62662788</v>
      </c>
      <c r="E103" s="241">
        <v>62662788</v>
      </c>
      <c r="F103" s="238">
        <f>C103-E103</f>
        <v>401383926</v>
      </c>
      <c r="G103" s="242">
        <v>62096577.93</v>
      </c>
      <c r="H103" s="242">
        <v>62096577.93</v>
      </c>
      <c r="I103" s="238">
        <f>C103-H103</f>
        <v>401950136.06999999</v>
      </c>
      <c r="J103" s="238">
        <v>62096577.93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251785180</v>
      </c>
      <c r="C105" s="238">
        <f>SUM(C106:C107)</f>
        <v>251785180</v>
      </c>
      <c r="D105" s="241">
        <f>SUM(D106:D107)</f>
        <v>59529151.520000003</v>
      </c>
      <c r="E105" s="241">
        <f>SUM(E106:E107)</f>
        <v>59529151.520000003</v>
      </c>
      <c r="F105" s="238">
        <f>C105-E105</f>
        <v>192256028.47999999</v>
      </c>
      <c r="G105" s="242">
        <f>SUM(G106:G107)</f>
        <v>33867105.07</v>
      </c>
      <c r="H105" s="238">
        <f>SUM(H106:H107)</f>
        <v>33867105.07</v>
      </c>
      <c r="I105" s="238">
        <f t="shared" si="9"/>
        <v>217918074.93000001</v>
      </c>
      <c r="J105" s="238">
        <f>SUM(J106:J107)</f>
        <v>33867105.07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251785180</v>
      </c>
      <c r="C107" s="238">
        <v>251785180</v>
      </c>
      <c r="D107" s="241">
        <v>59529151.520000003</v>
      </c>
      <c r="E107" s="241">
        <v>59529151.520000003</v>
      </c>
      <c r="F107" s="238">
        <f t="shared" si="8"/>
        <v>192256028.47999999</v>
      </c>
      <c r="G107" s="242">
        <v>33867105.07</v>
      </c>
      <c r="H107" s="242">
        <v>33867105.07</v>
      </c>
      <c r="I107" s="238">
        <f t="shared" si="9"/>
        <v>217918074.93000001</v>
      </c>
      <c r="J107" s="238">
        <v>33867105.07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2498086</v>
      </c>
      <c r="C108" s="238">
        <f>SUM(C109:C111)</f>
        <v>2498086</v>
      </c>
      <c r="D108" s="241">
        <f>SUM(D109:D111)</f>
        <v>745440.66</v>
      </c>
      <c r="E108" s="241">
        <f>SUM(E109:E111)</f>
        <v>745440.66</v>
      </c>
      <c r="F108" s="238">
        <f t="shared" si="8"/>
        <v>1752645.3399999999</v>
      </c>
      <c r="G108" s="242">
        <f>SUM(G109:G111)</f>
        <v>0</v>
      </c>
      <c r="H108" s="238">
        <f>SUM(H109:H111)</f>
        <v>0</v>
      </c>
      <c r="I108" s="238">
        <f t="shared" si="9"/>
        <v>2498086</v>
      </c>
      <c r="J108" s="238">
        <f>SUM(J109:J111)</f>
        <v>0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2498086</v>
      </c>
      <c r="C109" s="238">
        <v>2498086</v>
      </c>
      <c r="D109" s="241">
        <v>745440.66</v>
      </c>
      <c r="E109" s="241">
        <v>745440.66</v>
      </c>
      <c r="F109" s="238">
        <f t="shared" si="8"/>
        <v>1752645.3399999999</v>
      </c>
      <c r="G109" s="242">
        <v>0</v>
      </c>
      <c r="H109" s="238">
        <v>0</v>
      </c>
      <c r="I109" s="238">
        <v>0</v>
      </c>
      <c r="J109" s="238">
        <v>0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70523873</v>
      </c>
      <c r="C113" s="235">
        <v>70523873</v>
      </c>
      <c r="D113" s="246">
        <v>9846860.1600000001</v>
      </c>
      <c r="E113" s="238">
        <v>9846860.1600000001</v>
      </c>
      <c r="F113" s="238">
        <f t="shared" si="8"/>
        <v>60677012.840000004</v>
      </c>
      <c r="G113" s="238">
        <v>9217280.6999999993</v>
      </c>
      <c r="H113" s="238">
        <v>9217280.6999999993</v>
      </c>
      <c r="I113" s="238">
        <f t="shared" si="9"/>
        <v>61306592.299999997</v>
      </c>
      <c r="J113" s="238">
        <v>9217280.6999999993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788853853</v>
      </c>
      <c r="C114" s="39">
        <f>SUM(C101+C113)</f>
        <v>788853853</v>
      </c>
      <c r="D114" s="39">
        <f>SUM(D101+D113)</f>
        <v>132784240.34</v>
      </c>
      <c r="E114" s="39">
        <f>SUM(E101+E113)</f>
        <v>132784240.34</v>
      </c>
      <c r="F114" s="88">
        <f t="shared" si="8"/>
        <v>656069612.65999997</v>
      </c>
      <c r="G114" s="39">
        <f>SUM(G101+G113)</f>
        <v>105180963.7</v>
      </c>
      <c r="H114" s="39">
        <f>SUM(H101+H113)</f>
        <v>105180963.7</v>
      </c>
      <c r="I114" s="88">
        <f t="shared" si="9"/>
        <v>683672889.29999995</v>
      </c>
      <c r="J114" s="39">
        <f>SUM(J101+J113)</f>
        <v>105180963.7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788853853</v>
      </c>
      <c r="C122" s="88">
        <f>SUM(C114,C115)</f>
        <v>788853853</v>
      </c>
      <c r="D122" s="88">
        <f>SUM(D114,D115)</f>
        <v>132784240.34</v>
      </c>
      <c r="E122" s="88">
        <f>SUM(E114,E115)</f>
        <v>132784240.34</v>
      </c>
      <c r="F122" s="88">
        <f t="shared" si="8"/>
        <v>656069612.65999997</v>
      </c>
      <c r="G122" s="88">
        <f>SUM(G114,G115)</f>
        <v>105180963.7</v>
      </c>
      <c r="H122" s="88">
        <f>SUM(H114,H115)</f>
        <v>105180963.7</v>
      </c>
      <c r="I122" s="88">
        <f t="shared" si="9"/>
        <v>683672889.29999995</v>
      </c>
      <c r="J122" s="88">
        <f>SUM(J114,J115)</f>
        <v>105180963.7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8"/>
      <c r="L123" s="298"/>
    </row>
    <row r="124" spans="1:14">
      <c r="A124" s="94" t="s">
        <v>134</v>
      </c>
      <c r="B124" s="95">
        <f t="shared" ref="B124:J124" si="11">B122+B123</f>
        <v>788853853</v>
      </c>
      <c r="C124" s="95">
        <f t="shared" si="11"/>
        <v>788853853</v>
      </c>
      <c r="D124" s="95">
        <f t="shared" si="11"/>
        <v>132784240.34</v>
      </c>
      <c r="E124" s="95">
        <f t="shared" si="11"/>
        <v>132784240.34</v>
      </c>
      <c r="F124" s="95">
        <f t="shared" si="11"/>
        <v>656069612.65999997</v>
      </c>
      <c r="G124" s="95">
        <f t="shared" si="11"/>
        <v>105180963.7</v>
      </c>
      <c r="H124" s="95">
        <f t="shared" si="11"/>
        <v>105180963.7</v>
      </c>
      <c r="I124" s="95">
        <f t="shared" si="11"/>
        <v>683672889.29999995</v>
      </c>
      <c r="J124" s="95">
        <f t="shared" si="11"/>
        <v>105180963.7</v>
      </c>
      <c r="K124" s="299">
        <f>L122+K123</f>
        <v>0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8"/>
      <c r="L125" s="298"/>
    </row>
    <row r="126" spans="1:14" ht="12.75" customHeight="1">
      <c r="A126" s="300" t="s">
        <v>438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434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64991060</v>
      </c>
      <c r="D135" s="22"/>
      <c r="E135" s="22">
        <f>SUM(E136,E176)</f>
        <v>64991060</v>
      </c>
      <c r="F135" s="22"/>
      <c r="G135" s="22">
        <f>SUM(G136,G176)</f>
        <v>9930924.8800000008</v>
      </c>
      <c r="H135" s="24">
        <f t="shared" ref="H135:H166" si="12">G135/E135</f>
        <v>0.15280447618487836</v>
      </c>
      <c r="I135" s="25"/>
      <c r="J135" s="22">
        <f>SUM(J136,J176)</f>
        <v>9930924.8800000008</v>
      </c>
      <c r="K135" s="267">
        <f t="shared" ref="K135:K166" si="13">J135/E135</f>
        <v>0.15280447618487836</v>
      </c>
      <c r="L135" s="100">
        <f t="shared" ref="L135:L166" si="14">E135-J135</f>
        <v>55060135.119999997</v>
      </c>
    </row>
    <row r="136" spans="1:12" ht="11.25" customHeight="1">
      <c r="A136" s="27" t="s">
        <v>22</v>
      </c>
      <c r="B136" s="101"/>
      <c r="C136" s="28">
        <f>SUM(C137,C141,C146,C154,C155,C156,C162,C171)</f>
        <v>64991060</v>
      </c>
      <c r="D136" s="28"/>
      <c r="E136" s="28">
        <f>SUM(E137,E141,E146,E154,E155,E156,E162,E171)</f>
        <v>64991060</v>
      </c>
      <c r="F136" s="28"/>
      <c r="G136" s="28">
        <f>SUM(G137,G141,G146,G154,G155,G156,G162,G171)</f>
        <v>9930924.8800000008</v>
      </c>
      <c r="H136" s="30">
        <f t="shared" si="12"/>
        <v>0.15280447618487836</v>
      </c>
      <c r="I136" s="31"/>
      <c r="J136" s="28">
        <f>SUM(J137,J141,J146,J154,J155,J156,J162,J171)</f>
        <v>9930924.8800000008</v>
      </c>
      <c r="K136" s="268">
        <f t="shared" si="13"/>
        <v>0.15280447618487836</v>
      </c>
      <c r="L136" s="26">
        <f t="shared" si="14"/>
        <v>55060135.119999997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8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8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8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8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64991060</v>
      </c>
      <c r="D141" s="28"/>
      <c r="E141" s="28">
        <f>SUM(E142:E145)</f>
        <v>64991060</v>
      </c>
      <c r="F141" s="28"/>
      <c r="G141" s="28">
        <f>SUM(G142:G145)</f>
        <v>9930924.8800000008</v>
      </c>
      <c r="H141" s="30">
        <f t="shared" si="12"/>
        <v>0.15280447618487836</v>
      </c>
      <c r="I141" s="31"/>
      <c r="J141" s="28">
        <f>SUM(J142:J145)</f>
        <v>9930924.8800000008</v>
      </c>
      <c r="K141" s="268">
        <f t="shared" si="13"/>
        <v>0.15280447618487836</v>
      </c>
      <c r="L141" s="26">
        <f t="shared" si="14"/>
        <v>55060135.119999997</v>
      </c>
    </row>
    <row r="142" spans="1:12" ht="11.25" customHeight="1">
      <c r="A142" s="90" t="s">
        <v>28</v>
      </c>
      <c r="B142" s="103"/>
      <c r="C142" s="51">
        <v>64991060</v>
      </c>
      <c r="D142" s="51"/>
      <c r="E142" s="51">
        <v>64991060</v>
      </c>
      <c r="F142" s="51"/>
      <c r="G142" s="28">
        <v>9930924.8800000008</v>
      </c>
      <c r="H142" s="37">
        <f t="shared" si="12"/>
        <v>0.15280447618487836</v>
      </c>
      <c r="I142" s="104"/>
      <c r="J142" s="28">
        <f>G142</f>
        <v>9930924.8800000008</v>
      </c>
      <c r="K142" s="269">
        <f t="shared" si="13"/>
        <v>0.15280447618487836</v>
      </c>
      <c r="L142" s="105">
        <f t="shared" si="14"/>
        <v>55060135.119999997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6" t="s">
        <v>98</v>
      </c>
      <c r="K200" s="297" t="s">
        <v>145</v>
      </c>
      <c r="L200" s="297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6"/>
      <c r="K201" s="297"/>
      <c r="L201" s="297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7"/>
      <c r="L202" s="297"/>
    </row>
    <row r="203" spans="1:12">
      <c r="A203" s="44" t="s">
        <v>125</v>
      </c>
      <c r="B203" s="236">
        <f>SUM(B204,B210)</f>
        <v>70523873</v>
      </c>
      <c r="C203" s="249">
        <f>SUM(C204,C210)</f>
        <v>70523873</v>
      </c>
      <c r="D203" s="236">
        <f>SUM(D204,D210)</f>
        <v>9846860.1600000001</v>
      </c>
      <c r="E203" s="236">
        <f>SUM(E204,E210)</f>
        <v>9846860.1600000001</v>
      </c>
      <c r="F203" s="236">
        <f t="shared" ref="F203:F212" si="18">C203-E203</f>
        <v>60677012.840000004</v>
      </c>
      <c r="G203" s="236">
        <f>SUM(G204,G210)</f>
        <v>9217280.6999999993</v>
      </c>
      <c r="H203" s="236">
        <f>SUM(H204,H210)</f>
        <v>9217280.6999999993</v>
      </c>
      <c r="I203" s="236">
        <f t="shared" ref="I203:I212" si="19">C203-H203</f>
        <v>61306592.299999997</v>
      </c>
      <c r="J203" s="236">
        <f>SUM(J204,J210)</f>
        <v>9217280.6999999993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70523873</v>
      </c>
      <c r="C204" s="235">
        <f>SUM(C205:C207)</f>
        <v>70523873</v>
      </c>
      <c r="D204" s="238">
        <f>SUM(D205:D207)</f>
        <v>9846860.1600000001</v>
      </c>
      <c r="E204" s="238">
        <f>SUM(E205:E207)</f>
        <v>9846860.1600000001</v>
      </c>
      <c r="F204" s="238">
        <f t="shared" si="18"/>
        <v>60677012.840000004</v>
      </c>
      <c r="G204" s="238">
        <f>SUM(G205:G207)</f>
        <v>9217280.6999999993</v>
      </c>
      <c r="H204" s="238">
        <f>SUM(H205:H207)</f>
        <v>9217280.6999999993</v>
      </c>
      <c r="I204" s="238">
        <f t="shared" si="19"/>
        <v>61306592.299999997</v>
      </c>
      <c r="J204" s="238">
        <f>SUM(J205:J207)</f>
        <v>9217280.6999999993</v>
      </c>
      <c r="K204" s="29"/>
      <c r="L204" s="28">
        <f>SUM(L205:L207)</f>
        <v>0</v>
      </c>
    </row>
    <row r="205" spans="1:12">
      <c r="A205" s="107" t="s">
        <v>115</v>
      </c>
      <c r="B205" s="238">
        <v>70465650</v>
      </c>
      <c r="C205" s="238">
        <v>70465650</v>
      </c>
      <c r="D205" s="238">
        <v>9821860.1600000001</v>
      </c>
      <c r="E205" s="238">
        <v>9821860.1600000001</v>
      </c>
      <c r="F205" s="238">
        <f t="shared" si="18"/>
        <v>60643789.840000004</v>
      </c>
      <c r="G205" s="238">
        <v>9217280.6999999993</v>
      </c>
      <c r="H205" s="238">
        <v>9217280.6999999993</v>
      </c>
      <c r="I205" s="238">
        <f t="shared" si="19"/>
        <v>61248369.299999997</v>
      </c>
      <c r="J205" s="238">
        <v>9217280.6999999993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58223</v>
      </c>
      <c r="C207" s="245">
        <v>58223</v>
      </c>
      <c r="D207" s="245">
        <v>25000</v>
      </c>
      <c r="E207" s="245">
        <v>25000</v>
      </c>
      <c r="F207" s="245">
        <f t="shared" si="18"/>
        <v>33223</v>
      </c>
      <c r="G207" s="245">
        <v>0</v>
      </c>
      <c r="H207" s="245">
        <v>0</v>
      </c>
      <c r="I207" s="245">
        <f t="shared" si="19"/>
        <v>58223</v>
      </c>
      <c r="J207" s="245">
        <v>0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3" firstPageNumber="0" orientation="landscape" horizontalDpi="300" verticalDpi="300" r:id="rId1"/>
  <ignoredErrors>
    <ignoredError sqref="J50" formulaRange="1"/>
    <ignoredError sqref="L108 F101:I122 F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opLeftCell="E1" zoomScale="101" zoomScaleNormal="101" workbookViewId="0">
      <selection activeCell="Q177" sqref="Q177"/>
    </sheetView>
  </sheetViews>
  <sheetFormatPr defaultRowHeight="12.75" outlineLevelCol="1"/>
  <cols>
    <col min="1" max="1" width="48.7109375" style="1" hidden="1" customWidth="1"/>
    <col min="2" max="2" width="6.28515625" style="4" hidden="1" customWidth="1" outlineLevel="1"/>
    <col min="3" max="3" width="15.5703125" style="1" hidden="1" customWidth="1" collapsed="1"/>
    <col min="4" max="4" width="16" style="1" hidden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1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04" t="str">
        <f>'Anexo_1_-_Balanço_Orçamentário'!A8:K8</f>
        <v>JANEIRO A FEVEREIRO DE 2024/BIMESTRE JANEIRO - FEVEREIRO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6" t="s">
        <v>96</v>
      </c>
      <c r="F10" s="306"/>
      <c r="G10" s="306"/>
      <c r="H10" s="124" t="s">
        <v>10</v>
      </c>
      <c r="I10" s="306" t="s">
        <v>97</v>
      </c>
      <c r="J10" s="306"/>
      <c r="K10" s="306"/>
      <c r="L10" s="124" t="s">
        <v>10</v>
      </c>
      <c r="M10" s="307" t="s">
        <v>433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7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7"/>
    </row>
    <row r="13" spans="1:14" s="4" customFormat="1">
      <c r="A13" s="107" t="s">
        <v>158</v>
      </c>
      <c r="B13" s="259"/>
      <c r="C13" s="238">
        <f>SUM(C14,C18,C22,C28,C41,C46,C51,C55,C61,C67,C75,C81,C91,C95,C100,C105,C109,C113,C120,C125,C132,C135,C142,C149,C153,C159,C166,C171,C180)</f>
        <v>718329980</v>
      </c>
      <c r="D13" s="236">
        <f>SUM(D14,D18,D22,D28,D41,D46,D51,D55,D61,D67,D75,D81,D91,D95,D100,D105,D109,D113,D120,D125,D132,D135,D142,D149,D153,D159,D166,D171,D180)</f>
        <v>718329980</v>
      </c>
      <c r="E13" s="236">
        <f>SUM(E14,E18,E22,E28,E41,E46,E51,E55,E61,E67,E75,E81,E91,E95,E100,E105,E109,E113,E120,E125,E132,E135,E142,E149,E153,E159,E166,E171,E180)</f>
        <v>122937380.18000002</v>
      </c>
      <c r="F13" s="251">
        <f>SUM(F14,F18,F22,F28,F41,F46,F51,F55,F61,F67,F75,F81,F91,F95,F100,F105,F109,F113,F120,F125,F132,F135,F142,F149,F153,F159,F166,F171,F180)</f>
        <v>122937380.18000002</v>
      </c>
      <c r="G13" s="130">
        <f t="shared" ref="G13:G46" si="0">F13/F$182</f>
        <v>0.92584315627527281</v>
      </c>
      <c r="H13" s="238">
        <f t="shared" ref="H13:H46" si="1">D13-F13</f>
        <v>595392599.81999993</v>
      </c>
      <c r="I13" s="236">
        <f>SUM(I14,I18,I22,I28,I41,I46,I51,I55,I61,I67,I75,I81,I91,I95,I100,I105,I109,I113,I120,I125,I132,I135,I142,I149,I153,I159,I166,I171,I180)</f>
        <v>95963683</v>
      </c>
      <c r="J13" s="251">
        <f>SUM(J14,J18,J22,J28,J41,J46,J51,J55,J61,J67,J75,J81,J91,J95,J100,J105,J109,J113,J120,J125,J132,J135,J142,J149,J153,J159,J166,J171,J180)</f>
        <v>95963683</v>
      </c>
      <c r="K13" s="130">
        <f t="shared" ref="K13:K46" si="2">J13/J$182</f>
        <v>0.91236740589019716</v>
      </c>
      <c r="L13" s="238">
        <f t="shared" ref="L13:L46" si="3">D13-J13</f>
        <v>622366297</v>
      </c>
      <c r="M13" s="238">
        <f>SUM(M14,M18,M22,M28,M41,M46,M51,M55,M61,M67,M75,M81,M91,M95,M100,M105,M109,M113,M120,M125,M132,M135,M142,M149,M153,M159,M166,M171,M180)</f>
        <v>0</v>
      </c>
    </row>
    <row r="14" spans="1:14" s="4" customFormat="1" hidden="1">
      <c r="A14" s="107" t="s">
        <v>159</v>
      </c>
      <c r="B14" s="259"/>
      <c r="C14" s="238">
        <f>SUM(C15:C17)</f>
        <v>0</v>
      </c>
      <c r="D14" s="238">
        <f>SUM(D15:D17)</f>
        <v>0</v>
      </c>
      <c r="E14" s="238">
        <f>SUM(E15:E17)</f>
        <v>0</v>
      </c>
      <c r="F14" s="251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1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f t="shared" si="0"/>
        <v>0</v>
      </c>
      <c r="H15" s="238">
        <f t="shared" si="1"/>
        <v>0</v>
      </c>
      <c r="I15" s="238"/>
      <c r="J15" s="251"/>
      <c r="K15" s="130">
        <f t="shared" si="2"/>
        <v>0</v>
      </c>
      <c r="L15" s="238">
        <f t="shared" si="3"/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f t="shared" si="0"/>
        <v>0</v>
      </c>
      <c r="H16" s="238">
        <f t="shared" si="1"/>
        <v>0</v>
      </c>
      <c r="I16" s="238"/>
      <c r="J16" s="251"/>
      <c r="K16" s="130">
        <f t="shared" si="2"/>
        <v>0</v>
      </c>
      <c r="L16" s="238">
        <f t="shared" si="3"/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f t="shared" si="0"/>
        <v>0</v>
      </c>
      <c r="H17" s="238">
        <f t="shared" si="1"/>
        <v>0</v>
      </c>
      <c r="I17" s="238"/>
      <c r="J17" s="251"/>
      <c r="K17" s="130">
        <f t="shared" si="2"/>
        <v>0</v>
      </c>
      <c r="L17" s="238">
        <f t="shared" si="3"/>
        <v>0</v>
      </c>
      <c r="M17" s="251"/>
      <c r="N17" s="35"/>
    </row>
    <row r="18" spans="1:16" hidden="1">
      <c r="A18" s="107" t="s">
        <v>163</v>
      </c>
      <c r="B18" s="259"/>
      <c r="C18" s="238">
        <f>SUM(C19:C21)</f>
        <v>0</v>
      </c>
      <c r="D18" s="238">
        <f>SUM(D19:D21)</f>
        <v>0</v>
      </c>
      <c r="E18" s="238">
        <f>SUM(E19:E21)</f>
        <v>0</v>
      </c>
      <c r="F18" s="251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1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8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f t="shared" si="0"/>
        <v>0</v>
      </c>
      <c r="H19" s="238">
        <f t="shared" si="1"/>
        <v>0</v>
      </c>
      <c r="I19" s="238"/>
      <c r="J19" s="251"/>
      <c r="K19" s="130">
        <f t="shared" si="2"/>
        <v>0</v>
      </c>
      <c r="L19" s="238">
        <f t="shared" si="3"/>
        <v>0</v>
      </c>
      <c r="M19" s="238"/>
      <c r="N19" s="35"/>
      <c r="P19" s="308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f t="shared" si="0"/>
        <v>0</v>
      </c>
      <c r="H20" s="238">
        <f t="shared" si="1"/>
        <v>0</v>
      </c>
      <c r="I20" s="238"/>
      <c r="J20" s="251"/>
      <c r="K20" s="130">
        <f t="shared" si="2"/>
        <v>0</v>
      </c>
      <c r="L20" s="238">
        <f t="shared" si="3"/>
        <v>0</v>
      </c>
      <c r="M20" s="238"/>
      <c r="N20" s="35"/>
      <c r="P20" s="308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f t="shared" si="0"/>
        <v>0</v>
      </c>
      <c r="H21" s="238">
        <f t="shared" si="1"/>
        <v>0</v>
      </c>
      <c r="I21" s="238"/>
      <c r="J21" s="251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2" t="s">
        <v>166</v>
      </c>
      <c r="B22" s="261" t="s">
        <v>422</v>
      </c>
      <c r="C22" s="238">
        <f>SUM(C23:C27)</f>
        <v>603130122</v>
      </c>
      <c r="D22" s="238">
        <f>SUM(D23:D27)</f>
        <v>603130122</v>
      </c>
      <c r="E22" s="238">
        <f>SUM(E23:E27)</f>
        <v>114906866.15000002</v>
      </c>
      <c r="F22" s="238">
        <f>SUM(F23:F27)</f>
        <v>114906866.15000002</v>
      </c>
      <c r="G22" s="130">
        <f t="shared" si="0"/>
        <v>0.86536524105402735</v>
      </c>
      <c r="H22" s="238">
        <f>D22-F22</f>
        <v>488223255.84999996</v>
      </c>
      <c r="I22" s="238">
        <f>SUM(I23:I27)</f>
        <v>88095755.219999999</v>
      </c>
      <c r="J22" s="238">
        <f>SUM(J23:J27)</f>
        <v>88095755.219999999</v>
      </c>
      <c r="K22" s="130">
        <f t="shared" si="2"/>
        <v>0.83756368187754104</v>
      </c>
      <c r="L22" s="238">
        <f>D22-J22</f>
        <v>515034366.77999997</v>
      </c>
      <c r="M22" s="238">
        <f>SUM(M23:M27)</f>
        <v>0</v>
      </c>
      <c r="N22" s="35"/>
    </row>
    <row r="23" spans="1:16">
      <c r="A23" s="253" t="s">
        <v>167</v>
      </c>
      <c r="B23" s="261" t="s">
        <v>423</v>
      </c>
      <c r="C23" s="238">
        <v>4670672</v>
      </c>
      <c r="D23" s="238">
        <v>4670672</v>
      </c>
      <c r="E23" s="238">
        <v>749599.7</v>
      </c>
      <c r="F23" s="241">
        <v>749599.7</v>
      </c>
      <c r="G23" s="130">
        <f t="shared" si="0"/>
        <v>5.6452459876308834E-3</v>
      </c>
      <c r="H23" s="238">
        <f t="shared" si="1"/>
        <v>3921072.3</v>
      </c>
      <c r="I23" s="238">
        <v>414944.35</v>
      </c>
      <c r="J23" s="241">
        <v>414944.35</v>
      </c>
      <c r="K23" s="130">
        <f t="shared" si="2"/>
        <v>3.9450517983797475E-3</v>
      </c>
      <c r="L23" s="238">
        <f t="shared" si="3"/>
        <v>4255727.6500000004</v>
      </c>
      <c r="M23" s="238">
        <f>IF($M$2=6,F23-J23,0)</f>
        <v>0</v>
      </c>
      <c r="N23" s="35"/>
    </row>
    <row r="24" spans="1:16">
      <c r="A24" s="253" t="s">
        <v>168</v>
      </c>
      <c r="B24" s="261" t="s">
        <v>424</v>
      </c>
      <c r="C24" s="238">
        <v>583410503</v>
      </c>
      <c r="D24" s="238">
        <v>583410503</v>
      </c>
      <c r="E24" s="238">
        <v>106337585.37</v>
      </c>
      <c r="F24" s="241">
        <v>106337585.37</v>
      </c>
      <c r="G24" s="130">
        <f t="shared" si="0"/>
        <v>0.80082986578616433</v>
      </c>
      <c r="H24" s="238">
        <f t="shared" si="1"/>
        <v>477072917.63</v>
      </c>
      <c r="I24" s="238">
        <v>87450957.060000002</v>
      </c>
      <c r="J24" s="241">
        <v>87450957.060000002</v>
      </c>
      <c r="K24" s="130">
        <f t="shared" si="2"/>
        <v>0.83143331249017638</v>
      </c>
      <c r="L24" s="238">
        <f t="shared" si="3"/>
        <v>495959545.94</v>
      </c>
      <c r="M24" s="238">
        <f t="shared" ref="M24:M27" si="4">IF($M$2=6,F24-J24,0)</f>
        <v>0</v>
      </c>
      <c r="N24" s="35"/>
    </row>
    <row r="25" spans="1:16">
      <c r="A25" s="253" t="s">
        <v>169</v>
      </c>
      <c r="B25" s="261" t="s">
        <v>425</v>
      </c>
      <c r="C25" s="238">
        <v>14102740</v>
      </c>
      <c r="D25" s="238">
        <v>14102740</v>
      </c>
      <c r="E25" s="238">
        <v>7635297.79</v>
      </c>
      <c r="F25" s="241">
        <v>7635297.79</v>
      </c>
      <c r="G25" s="130">
        <f t="shared" si="0"/>
        <v>5.7501536104356037E-2</v>
      </c>
      <c r="H25" s="238">
        <f t="shared" si="1"/>
        <v>6467442.21</v>
      </c>
      <c r="I25" s="238">
        <v>126815.42</v>
      </c>
      <c r="J25" s="241">
        <v>126815.42</v>
      </c>
      <c r="K25" s="130">
        <f t="shared" si="2"/>
        <v>1.2056879452227343E-3</v>
      </c>
      <c r="L25" s="238">
        <f t="shared" si="3"/>
        <v>13975924.58</v>
      </c>
      <c r="M25" s="238">
        <f t="shared" si="4"/>
        <v>0</v>
      </c>
      <c r="N25" s="35"/>
    </row>
    <row r="26" spans="1:16">
      <c r="A26" s="253" t="s">
        <v>176</v>
      </c>
      <c r="B26" s="261" t="s">
        <v>432</v>
      </c>
      <c r="C26" s="238">
        <v>648654</v>
      </c>
      <c r="D26" s="238">
        <v>648654</v>
      </c>
      <c r="E26" s="238">
        <v>81344.899999999994</v>
      </c>
      <c r="F26" s="238">
        <v>81344.899999999994</v>
      </c>
      <c r="G26" s="130">
        <f t="shared" si="0"/>
        <v>6.1260959728136951E-4</v>
      </c>
      <c r="H26" s="238">
        <f t="shared" si="1"/>
        <v>567309.1</v>
      </c>
      <c r="I26" s="238">
        <v>0</v>
      </c>
      <c r="J26" s="250">
        <v>0</v>
      </c>
      <c r="K26" s="130">
        <f t="shared" si="2"/>
        <v>0</v>
      </c>
      <c r="L26" s="238">
        <f t="shared" si="3"/>
        <v>648654</v>
      </c>
      <c r="M26" s="238">
        <f t="shared" si="4"/>
        <v>0</v>
      </c>
      <c r="N26" s="35"/>
    </row>
    <row r="27" spans="1:16">
      <c r="A27" s="253" t="s">
        <v>199</v>
      </c>
      <c r="B27" s="261" t="s">
        <v>436</v>
      </c>
      <c r="C27" s="238">
        <v>297553</v>
      </c>
      <c r="D27" s="238">
        <v>297553</v>
      </c>
      <c r="E27" s="238">
        <v>103038.39</v>
      </c>
      <c r="F27" s="251">
        <v>103038.39</v>
      </c>
      <c r="G27" s="130">
        <f t="shared" si="0"/>
        <v>7.759835785946101E-4</v>
      </c>
      <c r="H27" s="238">
        <f t="shared" si="1"/>
        <v>194514.61</v>
      </c>
      <c r="I27" s="238">
        <v>103038.39</v>
      </c>
      <c r="J27" s="250">
        <v>103038.39</v>
      </c>
      <c r="K27" s="130">
        <f t="shared" si="2"/>
        <v>9.7962964376223914E-4</v>
      </c>
      <c r="L27" s="238">
        <f t="shared" si="3"/>
        <v>194514.61</v>
      </c>
      <c r="M27" s="238">
        <f t="shared" si="4"/>
        <v>0</v>
      </c>
      <c r="N27" s="35"/>
    </row>
    <row r="28" spans="1:16" customFormat="1" hidden="1">
      <c r="A28" s="252" t="s">
        <v>170</v>
      </c>
      <c r="B28" s="261"/>
      <c r="C28" s="238">
        <f>SUM(C29:C40)</f>
        <v>0</v>
      </c>
      <c r="D28" s="238">
        <f>SUM(D29:D40)</f>
        <v>0</v>
      </c>
      <c r="E28" s="238">
        <f>SUM(E29:E40)</f>
        <v>0</v>
      </c>
      <c r="F28" s="251">
        <f>SUM(F29:F40)</f>
        <v>0</v>
      </c>
      <c r="G28" s="130">
        <f t="shared" si="0"/>
        <v>0</v>
      </c>
      <c r="H28" s="238">
        <f t="shared" si="1"/>
        <v>0</v>
      </c>
      <c r="I28" s="238">
        <f>SUM(I29:I40)</f>
        <v>0</v>
      </c>
      <c r="J28" s="251">
        <f>SUM(J29:J40)</f>
        <v>0</v>
      </c>
      <c r="K28" s="130">
        <f t="shared" si="2"/>
        <v>0</v>
      </c>
      <c r="L28" s="238">
        <f t="shared" si="3"/>
        <v>0</v>
      </c>
      <c r="M28" s="238">
        <f>SUM(M29:M40)</f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f t="shared" si="0"/>
        <v>0</v>
      </c>
      <c r="H29" s="238">
        <f t="shared" si="1"/>
        <v>0</v>
      </c>
      <c r="I29" s="238"/>
      <c r="J29" s="251"/>
      <c r="K29" s="130">
        <f t="shared" si="2"/>
        <v>0</v>
      </c>
      <c r="L29" s="238">
        <f t="shared" si="3"/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f t="shared" si="0"/>
        <v>0</v>
      </c>
      <c r="H30" s="238">
        <f t="shared" si="1"/>
        <v>0</v>
      </c>
      <c r="I30" s="238"/>
      <c r="J30" s="251"/>
      <c r="K30" s="130">
        <f t="shared" si="2"/>
        <v>0</v>
      </c>
      <c r="L30" s="238">
        <f t="shared" si="3"/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f t="shared" si="0"/>
        <v>0</v>
      </c>
      <c r="H31" s="238">
        <f t="shared" si="1"/>
        <v>0</v>
      </c>
      <c r="I31" s="238"/>
      <c r="J31" s="251"/>
      <c r="K31" s="130">
        <f t="shared" si="2"/>
        <v>0</v>
      </c>
      <c r="L31" s="238">
        <f t="shared" si="3"/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f t="shared" si="0"/>
        <v>0</v>
      </c>
      <c r="H32" s="238">
        <f t="shared" si="1"/>
        <v>0</v>
      </c>
      <c r="I32" s="238"/>
      <c r="J32" s="251"/>
      <c r="K32" s="130">
        <f t="shared" si="2"/>
        <v>0</v>
      </c>
      <c r="L32" s="238">
        <f t="shared" si="3"/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f t="shared" si="0"/>
        <v>0</v>
      </c>
      <c r="H33" s="238">
        <f t="shared" si="1"/>
        <v>0</v>
      </c>
      <c r="I33" s="238"/>
      <c r="J33" s="251"/>
      <c r="K33" s="130">
        <f t="shared" si="2"/>
        <v>0</v>
      </c>
      <c r="L33" s="238">
        <f t="shared" si="3"/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f t="shared" si="0"/>
        <v>0</v>
      </c>
      <c r="H34" s="238">
        <f t="shared" si="1"/>
        <v>0</v>
      </c>
      <c r="I34" s="238"/>
      <c r="J34" s="251"/>
      <c r="K34" s="130">
        <f t="shared" si="2"/>
        <v>0</v>
      </c>
      <c r="L34" s="238">
        <f t="shared" si="3"/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f t="shared" si="0"/>
        <v>0</v>
      </c>
      <c r="H35" s="238">
        <f t="shared" si="1"/>
        <v>0</v>
      </c>
      <c r="I35" s="238"/>
      <c r="J35" s="251"/>
      <c r="K35" s="130">
        <f t="shared" si="2"/>
        <v>0</v>
      </c>
      <c r="L35" s="238">
        <f t="shared" si="3"/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f t="shared" si="0"/>
        <v>0</v>
      </c>
      <c r="H36" s="238">
        <f t="shared" si="1"/>
        <v>0</v>
      </c>
      <c r="I36" s="238"/>
      <c r="J36" s="251"/>
      <c r="K36" s="130">
        <f t="shared" si="2"/>
        <v>0</v>
      </c>
      <c r="L36" s="238">
        <f t="shared" si="3"/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f t="shared" si="0"/>
        <v>0</v>
      </c>
      <c r="H37" s="238">
        <f t="shared" si="1"/>
        <v>0</v>
      </c>
      <c r="I37" s="238"/>
      <c r="J37" s="251"/>
      <c r="K37" s="130">
        <f t="shared" si="2"/>
        <v>0</v>
      </c>
      <c r="L37" s="238">
        <f t="shared" si="3"/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f t="shared" si="0"/>
        <v>0</v>
      </c>
      <c r="H38" s="238">
        <f t="shared" si="1"/>
        <v>0</v>
      </c>
      <c r="I38" s="238"/>
      <c r="J38" s="251"/>
      <c r="K38" s="130">
        <f t="shared" si="2"/>
        <v>0</v>
      </c>
      <c r="L38" s="238">
        <f t="shared" si="3"/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f t="shared" si="0"/>
        <v>0</v>
      </c>
      <c r="H39" s="238">
        <f t="shared" si="1"/>
        <v>0</v>
      </c>
      <c r="I39" s="238"/>
      <c r="J39" s="251"/>
      <c r="K39" s="130">
        <f t="shared" si="2"/>
        <v>0</v>
      </c>
      <c r="L39" s="238">
        <f t="shared" si="3"/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f t="shared" si="0"/>
        <v>0</v>
      </c>
      <c r="H40" s="238">
        <f t="shared" si="1"/>
        <v>0</v>
      </c>
      <c r="I40" s="238"/>
      <c r="J40" s="251"/>
      <c r="K40" s="130">
        <f t="shared" si="2"/>
        <v>0</v>
      </c>
      <c r="L40" s="238">
        <f t="shared" si="3"/>
        <v>0</v>
      </c>
      <c r="M40" s="238"/>
      <c r="N40" s="35"/>
    </row>
    <row r="41" spans="1:14" customFormat="1" hidden="1">
      <c r="A41" s="252" t="s">
        <v>180</v>
      </c>
      <c r="B41" s="261"/>
      <c r="C41" s="238">
        <f>SUM(C42:C45)</f>
        <v>0</v>
      </c>
      <c r="D41" s="238">
        <f>SUM(D42:D45)</f>
        <v>0</v>
      </c>
      <c r="E41" s="238">
        <f>SUM(E42:E45)</f>
        <v>0</v>
      </c>
      <c r="F41" s="251">
        <f>SUM(F42:F45)</f>
        <v>0</v>
      </c>
      <c r="G41" s="130">
        <f t="shared" si="0"/>
        <v>0</v>
      </c>
      <c r="H41" s="238">
        <f t="shared" si="1"/>
        <v>0</v>
      </c>
      <c r="I41" s="238">
        <f>SUM(I42:I45)</f>
        <v>0</v>
      </c>
      <c r="J41" s="251">
        <f>SUM(J42:J45)</f>
        <v>0</v>
      </c>
      <c r="K41" s="130">
        <f t="shared" si="2"/>
        <v>0</v>
      </c>
      <c r="L41" s="238">
        <f t="shared" si="3"/>
        <v>0</v>
      </c>
      <c r="M41" s="238">
        <f>SUM(M42:M45)</f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f t="shared" si="0"/>
        <v>0</v>
      </c>
      <c r="H42" s="238">
        <f t="shared" si="1"/>
        <v>0</v>
      </c>
      <c r="I42" s="238"/>
      <c r="J42" s="251"/>
      <c r="K42" s="130">
        <f t="shared" si="2"/>
        <v>0</v>
      </c>
      <c r="L42" s="238">
        <f t="shared" si="3"/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f t="shared" si="0"/>
        <v>0</v>
      </c>
      <c r="H43" s="238">
        <f t="shared" si="1"/>
        <v>0</v>
      </c>
      <c r="I43" s="238"/>
      <c r="J43" s="251"/>
      <c r="K43" s="130">
        <f t="shared" si="2"/>
        <v>0</v>
      </c>
      <c r="L43" s="238">
        <f t="shared" si="3"/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f t="shared" si="0"/>
        <v>0</v>
      </c>
      <c r="H44" s="238">
        <f t="shared" si="1"/>
        <v>0</v>
      </c>
      <c r="I44" s="238"/>
      <c r="J44" s="251"/>
      <c r="K44" s="130">
        <f t="shared" si="2"/>
        <v>0</v>
      </c>
      <c r="L44" s="238">
        <f t="shared" si="3"/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f t="shared" si="0"/>
        <v>0</v>
      </c>
      <c r="H45" s="238">
        <f t="shared" si="1"/>
        <v>0</v>
      </c>
      <c r="I45" s="238"/>
      <c r="J45" s="251"/>
      <c r="K45" s="130">
        <f t="shared" si="2"/>
        <v>0</v>
      </c>
      <c r="L45" s="238">
        <f t="shared" si="3"/>
        <v>0</v>
      </c>
      <c r="M45" s="238"/>
      <c r="N45" s="35"/>
    </row>
    <row r="46" spans="1:14" customFormat="1" hidden="1">
      <c r="A46" s="252" t="s">
        <v>184</v>
      </c>
      <c r="B46" s="261"/>
      <c r="C46" s="238">
        <f>SUM(C47:C50)</f>
        <v>0</v>
      </c>
      <c r="D46" s="238">
        <f>SUM(D47:D50)</f>
        <v>0</v>
      </c>
      <c r="E46" s="238">
        <f>SUM(E47:E50)</f>
        <v>0</v>
      </c>
      <c r="F46" s="251">
        <f>SUM(F47:F50)</f>
        <v>0</v>
      </c>
      <c r="G46" s="130">
        <f t="shared" si="0"/>
        <v>0</v>
      </c>
      <c r="H46" s="238">
        <f t="shared" si="1"/>
        <v>0</v>
      </c>
      <c r="I46" s="238">
        <f>SUM(I47:I50)</f>
        <v>0</v>
      </c>
      <c r="J46" s="251">
        <f>SUM(J47:J50)</f>
        <v>0</v>
      </c>
      <c r="K46" s="130">
        <f t="shared" si="2"/>
        <v>0</v>
      </c>
      <c r="L46" s="238">
        <f t="shared" si="3"/>
        <v>0</v>
      </c>
      <c r="M46" s="238">
        <f>SUM(M47:M50)</f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f t="shared" ref="G47:G78" si="5">F47/F$182</f>
        <v>0</v>
      </c>
      <c r="H47" s="238">
        <f t="shared" ref="H47:H78" si="6">D47-F47</f>
        <v>0</v>
      </c>
      <c r="I47" s="238"/>
      <c r="J47" s="251"/>
      <c r="K47" s="130">
        <f t="shared" ref="K47:K78" si="7">J47/J$182</f>
        <v>0</v>
      </c>
      <c r="L47" s="238">
        <f t="shared" ref="L47:L78" si="8">D47-J47</f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f t="shared" si="5"/>
        <v>0</v>
      </c>
      <c r="H48" s="238">
        <f t="shared" si="6"/>
        <v>0</v>
      </c>
      <c r="I48" s="238"/>
      <c r="J48" s="251"/>
      <c r="K48" s="130">
        <f t="shared" si="7"/>
        <v>0</v>
      </c>
      <c r="L48" s="238">
        <f t="shared" si="8"/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f t="shared" si="5"/>
        <v>0</v>
      </c>
      <c r="H49" s="238">
        <f t="shared" si="6"/>
        <v>0</v>
      </c>
      <c r="I49" s="238"/>
      <c r="J49" s="251"/>
      <c r="K49" s="130">
        <f t="shared" si="7"/>
        <v>0</v>
      </c>
      <c r="L49" s="238">
        <f t="shared" si="8"/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f t="shared" si="5"/>
        <v>0</v>
      </c>
      <c r="H50" s="238">
        <f t="shared" si="6"/>
        <v>0</v>
      </c>
      <c r="I50" s="238"/>
      <c r="J50" s="251"/>
      <c r="K50" s="130">
        <f t="shared" si="7"/>
        <v>0</v>
      </c>
      <c r="L50" s="238">
        <f t="shared" si="8"/>
        <v>0</v>
      </c>
      <c r="M50" s="238"/>
      <c r="N50" s="35"/>
    </row>
    <row r="51" spans="1:14" customFormat="1" hidden="1">
      <c r="A51" s="252" t="s">
        <v>188</v>
      </c>
      <c r="B51" s="261"/>
      <c r="C51" s="238">
        <f>SUM(C52:C54)</f>
        <v>0</v>
      </c>
      <c r="D51" s="238">
        <f>SUM(D52:D54)</f>
        <v>0</v>
      </c>
      <c r="E51" s="238">
        <f>SUM(E52:E54)</f>
        <v>0</v>
      </c>
      <c r="F51" s="251">
        <f>SUM(F52:F54)</f>
        <v>0</v>
      </c>
      <c r="G51" s="130">
        <f t="shared" si="5"/>
        <v>0</v>
      </c>
      <c r="H51" s="238">
        <f t="shared" si="6"/>
        <v>0</v>
      </c>
      <c r="I51" s="238">
        <f>SUM(I52:I54)</f>
        <v>0</v>
      </c>
      <c r="J51" s="251">
        <f>SUM(J52:J54)</f>
        <v>0</v>
      </c>
      <c r="K51" s="130">
        <f t="shared" si="7"/>
        <v>0</v>
      </c>
      <c r="L51" s="238">
        <f t="shared" si="8"/>
        <v>0</v>
      </c>
      <c r="M51" s="238">
        <f>SUM(M52:M54)</f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f t="shared" si="5"/>
        <v>0</v>
      </c>
      <c r="H52" s="238">
        <f t="shared" si="6"/>
        <v>0</v>
      </c>
      <c r="I52" s="238"/>
      <c r="J52" s="251"/>
      <c r="K52" s="130">
        <f t="shared" si="7"/>
        <v>0</v>
      </c>
      <c r="L52" s="238">
        <f t="shared" si="8"/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f t="shared" si="5"/>
        <v>0</v>
      </c>
      <c r="H53" s="238">
        <f t="shared" si="6"/>
        <v>0</v>
      </c>
      <c r="I53" s="238"/>
      <c r="J53" s="251"/>
      <c r="K53" s="130">
        <f t="shared" si="7"/>
        <v>0</v>
      </c>
      <c r="L53" s="238">
        <f t="shared" si="8"/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f t="shared" si="5"/>
        <v>0</v>
      </c>
      <c r="H54" s="238">
        <f t="shared" si="6"/>
        <v>0</v>
      </c>
      <c r="I54" s="238"/>
      <c r="J54" s="251"/>
      <c r="K54" s="130">
        <f t="shared" si="7"/>
        <v>0</v>
      </c>
      <c r="L54" s="238">
        <f t="shared" si="8"/>
        <v>0</v>
      </c>
      <c r="M54" s="238"/>
      <c r="N54" s="35"/>
    </row>
    <row r="55" spans="1:14" customFormat="1" hidden="1">
      <c r="A55" s="252" t="s">
        <v>191</v>
      </c>
      <c r="B55" s="261"/>
      <c r="C55" s="238">
        <f>SUM(C56:C60)</f>
        <v>0</v>
      </c>
      <c r="D55" s="238">
        <f>SUM(D56:D60)</f>
        <v>0</v>
      </c>
      <c r="E55" s="238">
        <f>SUM(E56:E60)</f>
        <v>0</v>
      </c>
      <c r="F55" s="251">
        <f>SUM(F56:F60)</f>
        <v>0</v>
      </c>
      <c r="G55" s="130">
        <f t="shared" si="5"/>
        <v>0</v>
      </c>
      <c r="H55" s="238">
        <f t="shared" si="6"/>
        <v>0</v>
      </c>
      <c r="I55" s="238">
        <f>SUM(I56:I60)</f>
        <v>0</v>
      </c>
      <c r="J55" s="251">
        <f>SUM(J56:J60)</f>
        <v>0</v>
      </c>
      <c r="K55" s="130">
        <f t="shared" si="7"/>
        <v>0</v>
      </c>
      <c r="L55" s="238">
        <f t="shared" si="8"/>
        <v>0</v>
      </c>
      <c r="M55" s="238">
        <f>SUM(M56:M60)</f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f t="shared" si="5"/>
        <v>0</v>
      </c>
      <c r="H56" s="238">
        <f t="shared" si="6"/>
        <v>0</v>
      </c>
      <c r="I56" s="238"/>
      <c r="J56" s="251"/>
      <c r="K56" s="130">
        <f t="shared" si="7"/>
        <v>0</v>
      </c>
      <c r="L56" s="238">
        <f t="shared" si="8"/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f t="shared" si="5"/>
        <v>0</v>
      </c>
      <c r="H57" s="238">
        <f t="shared" si="6"/>
        <v>0</v>
      </c>
      <c r="I57" s="238"/>
      <c r="J57" s="251"/>
      <c r="K57" s="130">
        <f t="shared" si="7"/>
        <v>0</v>
      </c>
      <c r="L57" s="238">
        <f t="shared" si="8"/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f t="shared" si="5"/>
        <v>0</v>
      </c>
      <c r="H58" s="238">
        <f t="shared" si="6"/>
        <v>0</v>
      </c>
      <c r="I58" s="238"/>
      <c r="J58" s="251"/>
      <c r="K58" s="130">
        <f t="shared" si="7"/>
        <v>0</v>
      </c>
      <c r="L58" s="238">
        <f t="shared" si="8"/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f t="shared" si="5"/>
        <v>0</v>
      </c>
      <c r="H59" s="238">
        <f t="shared" si="6"/>
        <v>0</v>
      </c>
      <c r="I59" s="238"/>
      <c r="J59" s="251"/>
      <c r="K59" s="130">
        <f t="shared" si="7"/>
        <v>0</v>
      </c>
      <c r="L59" s="238">
        <f t="shared" si="8"/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f t="shared" si="5"/>
        <v>0</v>
      </c>
      <c r="H60" s="238">
        <f t="shared" si="6"/>
        <v>0</v>
      </c>
      <c r="I60" s="238"/>
      <c r="J60" s="251"/>
      <c r="K60" s="130">
        <f t="shared" si="7"/>
        <v>0</v>
      </c>
      <c r="L60" s="238">
        <f t="shared" si="8"/>
        <v>0</v>
      </c>
      <c r="M60" s="238"/>
      <c r="N60" s="35"/>
    </row>
    <row r="61" spans="1:14" customFormat="1">
      <c r="A61" s="252" t="s">
        <v>196</v>
      </c>
      <c r="B61" s="261" t="s">
        <v>426</v>
      </c>
      <c r="C61" s="238">
        <f>SUM(C62:C66)</f>
        <v>115038138</v>
      </c>
      <c r="D61" s="238">
        <f>SUM(D62:D66)</f>
        <v>115038138</v>
      </c>
      <c r="E61" s="238">
        <f>SUM(E62:E66)</f>
        <v>7868794.0300000003</v>
      </c>
      <c r="F61" s="251">
        <f>SUM(F62:F66)</f>
        <v>7868794.0300000003</v>
      </c>
      <c r="G61" s="130">
        <f t="shared" si="5"/>
        <v>5.9259999604257249E-2</v>
      </c>
      <c r="H61" s="238">
        <f t="shared" si="6"/>
        <v>107169343.97</v>
      </c>
      <c r="I61" s="238">
        <f>SUM(I62:I66)</f>
        <v>7867927.7800000003</v>
      </c>
      <c r="J61" s="251">
        <f>SUM(J62:J66)</f>
        <v>7867927.7800000003</v>
      </c>
      <c r="K61" s="130">
        <f t="shared" si="7"/>
        <v>7.48037240126561E-2</v>
      </c>
      <c r="L61" s="238">
        <f t="shared" si="8"/>
        <v>107170210.22</v>
      </c>
      <c r="M61" s="238">
        <f>SUM(M62:M66)</f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f t="shared" si="5"/>
        <v>0</v>
      </c>
      <c r="H62" s="238">
        <f t="shared" si="6"/>
        <v>0</v>
      </c>
      <c r="I62" s="238"/>
      <c r="J62" s="251"/>
      <c r="K62" s="130">
        <f t="shared" si="7"/>
        <v>0</v>
      </c>
      <c r="L62" s="238">
        <f t="shared" si="8"/>
        <v>0</v>
      </c>
      <c r="M62" s="238"/>
      <c r="N62" s="35"/>
    </row>
    <row r="63" spans="1:14" customFormat="1">
      <c r="A63" s="253" t="s">
        <v>198</v>
      </c>
      <c r="B63" s="261" t="s">
        <v>427</v>
      </c>
      <c r="C63" s="238">
        <v>115038138</v>
      </c>
      <c r="D63" s="238">
        <v>115038138</v>
      </c>
      <c r="E63" s="238">
        <v>7868794.0300000003</v>
      </c>
      <c r="F63" s="241">
        <v>7868794.0300000003</v>
      </c>
      <c r="G63" s="130">
        <f t="shared" si="5"/>
        <v>5.9259999604257249E-2</v>
      </c>
      <c r="H63" s="238">
        <f t="shared" si="6"/>
        <v>107169343.97</v>
      </c>
      <c r="I63" s="238">
        <v>7867927.7800000003</v>
      </c>
      <c r="J63" s="241">
        <v>7867927.7800000003</v>
      </c>
      <c r="K63" s="130">
        <f t="shared" si="7"/>
        <v>7.48037240126561E-2</v>
      </c>
      <c r="L63" s="238">
        <f>D63-J63</f>
        <v>107170210.22</v>
      </c>
      <c r="M63" s="238">
        <f t="shared" ref="M63" si="9">IF($M$2=6,F63-J63,0)</f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f t="shared" si="5"/>
        <v>0</v>
      </c>
      <c r="H64" s="238">
        <f t="shared" si="6"/>
        <v>0</v>
      </c>
      <c r="I64" s="238"/>
      <c r="J64" s="251"/>
      <c r="K64" s="130">
        <f t="shared" si="7"/>
        <v>0</v>
      </c>
      <c r="L64" s="238">
        <f t="shared" si="8"/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f t="shared" si="5"/>
        <v>0</v>
      </c>
      <c r="H65" s="238">
        <f t="shared" si="6"/>
        <v>0</v>
      </c>
      <c r="I65" s="238"/>
      <c r="J65" s="251"/>
      <c r="K65" s="130">
        <f t="shared" si="7"/>
        <v>0</v>
      </c>
      <c r="L65" s="238">
        <f t="shared" si="8"/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f t="shared" si="5"/>
        <v>0</v>
      </c>
      <c r="H66" s="238">
        <f t="shared" si="6"/>
        <v>0</v>
      </c>
      <c r="I66" s="238"/>
      <c r="J66" s="251"/>
      <c r="K66" s="130">
        <f t="shared" si="7"/>
        <v>0</v>
      </c>
      <c r="L66" s="238">
        <f t="shared" si="8"/>
        <v>0</v>
      </c>
      <c r="M66" s="238"/>
      <c r="N66" s="35"/>
    </row>
    <row r="67" spans="1:14" customFormat="1" hidden="1">
      <c r="A67" s="252" t="s">
        <v>201</v>
      </c>
      <c r="B67" s="261"/>
      <c r="C67" s="238">
        <f>SUM(C68:C74)</f>
        <v>0</v>
      </c>
      <c r="D67" s="238">
        <f>SUM(D68:D74)</f>
        <v>0</v>
      </c>
      <c r="E67" s="238">
        <f>SUM(E68:E74)</f>
        <v>0</v>
      </c>
      <c r="F67" s="251">
        <f>SUM(F68:F74)</f>
        <v>0</v>
      </c>
      <c r="G67" s="130">
        <f t="shared" si="5"/>
        <v>0</v>
      </c>
      <c r="H67" s="238">
        <f t="shared" si="6"/>
        <v>0</v>
      </c>
      <c r="I67" s="238">
        <f>SUM(I68:I74)</f>
        <v>0</v>
      </c>
      <c r="J67" s="251">
        <f>SUM(J68:J74)</f>
        <v>0</v>
      </c>
      <c r="K67" s="130">
        <f t="shared" si="7"/>
        <v>0</v>
      </c>
      <c r="L67" s="238">
        <f t="shared" si="8"/>
        <v>0</v>
      </c>
      <c r="M67" s="238">
        <f>SUM(M68:M74)</f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f t="shared" si="5"/>
        <v>0</v>
      </c>
      <c r="H68" s="238">
        <f t="shared" si="6"/>
        <v>0</v>
      </c>
      <c r="I68" s="238"/>
      <c r="J68" s="251"/>
      <c r="K68" s="130">
        <f t="shared" si="7"/>
        <v>0</v>
      </c>
      <c r="L68" s="238">
        <f t="shared" si="8"/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f t="shared" si="5"/>
        <v>0</v>
      </c>
      <c r="H69" s="238">
        <f t="shared" si="6"/>
        <v>0</v>
      </c>
      <c r="I69" s="238"/>
      <c r="J69" s="251"/>
      <c r="K69" s="130">
        <f t="shared" si="7"/>
        <v>0</v>
      </c>
      <c r="L69" s="238">
        <f t="shared" si="8"/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f t="shared" si="5"/>
        <v>0</v>
      </c>
      <c r="H70" s="238">
        <f t="shared" si="6"/>
        <v>0</v>
      </c>
      <c r="I70" s="238"/>
      <c r="J70" s="251"/>
      <c r="K70" s="130">
        <f t="shared" si="7"/>
        <v>0</v>
      </c>
      <c r="L70" s="238">
        <f t="shared" si="8"/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f t="shared" si="5"/>
        <v>0</v>
      </c>
      <c r="H71" s="238">
        <f t="shared" si="6"/>
        <v>0</v>
      </c>
      <c r="I71" s="238"/>
      <c r="J71" s="251"/>
      <c r="K71" s="130">
        <f t="shared" si="7"/>
        <v>0</v>
      </c>
      <c r="L71" s="238">
        <f t="shared" si="8"/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f t="shared" si="5"/>
        <v>0</v>
      </c>
      <c r="H72" s="238">
        <f t="shared" si="6"/>
        <v>0</v>
      </c>
      <c r="I72" s="238"/>
      <c r="J72" s="251"/>
      <c r="K72" s="130">
        <f t="shared" si="7"/>
        <v>0</v>
      </c>
      <c r="L72" s="238">
        <f t="shared" si="8"/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f t="shared" si="5"/>
        <v>0</v>
      </c>
      <c r="H73" s="238">
        <f t="shared" si="6"/>
        <v>0</v>
      </c>
      <c r="I73" s="238"/>
      <c r="J73" s="251"/>
      <c r="K73" s="130">
        <f t="shared" si="7"/>
        <v>0</v>
      </c>
      <c r="L73" s="238">
        <f t="shared" si="8"/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f t="shared" si="5"/>
        <v>0</v>
      </c>
      <c r="H74" s="238">
        <f t="shared" si="6"/>
        <v>0</v>
      </c>
      <c r="I74" s="238"/>
      <c r="J74" s="251"/>
      <c r="K74" s="130">
        <f t="shared" si="7"/>
        <v>0</v>
      </c>
      <c r="L74" s="238">
        <f t="shared" si="8"/>
        <v>0</v>
      </c>
      <c r="M74" s="238"/>
      <c r="N74" s="35"/>
    </row>
    <row r="75" spans="1:14" customFormat="1" hidden="1">
      <c r="A75" s="252" t="s">
        <v>208</v>
      </c>
      <c r="B75" s="261"/>
      <c r="C75" s="238">
        <f>SUM(C76:C80)</f>
        <v>0</v>
      </c>
      <c r="D75" s="238">
        <f>SUM(D76:D80)</f>
        <v>0</v>
      </c>
      <c r="E75" s="238">
        <f>SUM(E76:E80)</f>
        <v>0</v>
      </c>
      <c r="F75" s="251">
        <f>SUM(F76:F80)</f>
        <v>0</v>
      </c>
      <c r="G75" s="130">
        <f t="shared" si="5"/>
        <v>0</v>
      </c>
      <c r="H75" s="238">
        <f t="shared" si="6"/>
        <v>0</v>
      </c>
      <c r="I75" s="238">
        <f>SUM(I76:I80)</f>
        <v>0</v>
      </c>
      <c r="J75" s="251">
        <f>SUM(J76:J80)</f>
        <v>0</v>
      </c>
      <c r="K75" s="130">
        <f t="shared" si="7"/>
        <v>0</v>
      </c>
      <c r="L75" s="238">
        <f t="shared" si="8"/>
        <v>0</v>
      </c>
      <c r="M75" s="238">
        <f>SUM(M76:M80)</f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f t="shared" si="5"/>
        <v>0</v>
      </c>
      <c r="H76" s="238">
        <f t="shared" si="6"/>
        <v>0</v>
      </c>
      <c r="I76" s="238"/>
      <c r="J76" s="251"/>
      <c r="K76" s="130">
        <f t="shared" si="7"/>
        <v>0</v>
      </c>
      <c r="L76" s="238">
        <f t="shared" si="8"/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f t="shared" si="5"/>
        <v>0</v>
      </c>
      <c r="H77" s="238">
        <f t="shared" si="6"/>
        <v>0</v>
      </c>
      <c r="I77" s="238"/>
      <c r="J77" s="251"/>
      <c r="K77" s="130">
        <f t="shared" si="7"/>
        <v>0</v>
      </c>
      <c r="L77" s="238">
        <f t="shared" si="8"/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f t="shared" si="5"/>
        <v>0</v>
      </c>
      <c r="H78" s="238">
        <f t="shared" si="6"/>
        <v>0</v>
      </c>
      <c r="I78" s="238"/>
      <c r="J78" s="251"/>
      <c r="K78" s="130">
        <f t="shared" si="7"/>
        <v>0</v>
      </c>
      <c r="L78" s="238">
        <f t="shared" si="8"/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f t="shared" ref="G79:G110" si="10">F79/F$182</f>
        <v>0</v>
      </c>
      <c r="H79" s="238">
        <f t="shared" ref="H79:H110" si="11">D79-F79</f>
        <v>0</v>
      </c>
      <c r="I79" s="238"/>
      <c r="J79" s="251"/>
      <c r="K79" s="130">
        <f t="shared" ref="K79:K110" si="12">J79/J$182</f>
        <v>0</v>
      </c>
      <c r="L79" s="238">
        <f t="shared" ref="L79:L110" si="13">D79-J79</f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f t="shared" si="10"/>
        <v>0</v>
      </c>
      <c r="H80" s="238">
        <f t="shared" si="11"/>
        <v>0</v>
      </c>
      <c r="I80" s="238"/>
      <c r="J80" s="251"/>
      <c r="K80" s="130">
        <f t="shared" si="12"/>
        <v>0</v>
      </c>
      <c r="L80" s="238">
        <f t="shared" si="13"/>
        <v>0</v>
      </c>
      <c r="M80" s="238"/>
      <c r="N80" s="35"/>
    </row>
    <row r="81" spans="1:14" customFormat="1" hidden="1">
      <c r="A81" s="252" t="s">
        <v>213</v>
      </c>
      <c r="B81" s="261"/>
      <c r="C81" s="238">
        <f>SUM(C82:C90)</f>
        <v>0</v>
      </c>
      <c r="D81" s="238">
        <f>SUM(D82:D90)</f>
        <v>0</v>
      </c>
      <c r="E81" s="238">
        <f>SUM(E82:E90)</f>
        <v>0</v>
      </c>
      <c r="F81" s="251">
        <f>SUM(F82:F90)</f>
        <v>0</v>
      </c>
      <c r="G81" s="130">
        <f t="shared" si="10"/>
        <v>0</v>
      </c>
      <c r="H81" s="238">
        <f t="shared" si="11"/>
        <v>0</v>
      </c>
      <c r="I81" s="238">
        <f>SUM(I82:I90)</f>
        <v>0</v>
      </c>
      <c r="J81" s="251">
        <f>SUM(J82:J90)</f>
        <v>0</v>
      </c>
      <c r="K81" s="130">
        <f t="shared" si="12"/>
        <v>0</v>
      </c>
      <c r="L81" s="238">
        <f t="shared" si="13"/>
        <v>0</v>
      </c>
      <c r="M81" s="238">
        <f>SUM(M82:M90)</f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f t="shared" si="10"/>
        <v>0</v>
      </c>
      <c r="H82" s="238">
        <f t="shared" si="11"/>
        <v>0</v>
      </c>
      <c r="I82" s="238"/>
      <c r="J82" s="251"/>
      <c r="K82" s="130">
        <f t="shared" si="12"/>
        <v>0</v>
      </c>
      <c r="L82" s="238">
        <f t="shared" si="13"/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f t="shared" si="10"/>
        <v>0</v>
      </c>
      <c r="H83" s="238">
        <f t="shared" si="11"/>
        <v>0</v>
      </c>
      <c r="I83" s="238"/>
      <c r="J83" s="251"/>
      <c r="K83" s="130">
        <f t="shared" si="12"/>
        <v>0</v>
      </c>
      <c r="L83" s="238">
        <f t="shared" si="13"/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f t="shared" si="10"/>
        <v>0</v>
      </c>
      <c r="H84" s="238">
        <f t="shared" si="11"/>
        <v>0</v>
      </c>
      <c r="I84" s="238"/>
      <c r="J84" s="251"/>
      <c r="K84" s="130">
        <f t="shared" si="12"/>
        <v>0</v>
      </c>
      <c r="L84" s="238">
        <f t="shared" si="13"/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f t="shared" si="10"/>
        <v>0</v>
      </c>
      <c r="H85" s="238">
        <f t="shared" si="11"/>
        <v>0</v>
      </c>
      <c r="I85" s="238"/>
      <c r="J85" s="251"/>
      <c r="K85" s="130">
        <f t="shared" si="12"/>
        <v>0</v>
      </c>
      <c r="L85" s="238">
        <f t="shared" si="13"/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f t="shared" si="10"/>
        <v>0</v>
      </c>
      <c r="H86" s="238">
        <f t="shared" si="11"/>
        <v>0</v>
      </c>
      <c r="I86" s="238"/>
      <c r="J86" s="251"/>
      <c r="K86" s="130">
        <f t="shared" si="12"/>
        <v>0</v>
      </c>
      <c r="L86" s="238">
        <f t="shared" si="13"/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f t="shared" si="10"/>
        <v>0</v>
      </c>
      <c r="H87" s="238">
        <f t="shared" si="11"/>
        <v>0</v>
      </c>
      <c r="I87" s="238"/>
      <c r="J87" s="251"/>
      <c r="K87" s="130">
        <f t="shared" si="12"/>
        <v>0</v>
      </c>
      <c r="L87" s="238">
        <f t="shared" si="13"/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f t="shared" si="10"/>
        <v>0</v>
      </c>
      <c r="H88" s="238">
        <f t="shared" si="11"/>
        <v>0</v>
      </c>
      <c r="I88" s="238"/>
      <c r="J88" s="251"/>
      <c r="K88" s="130">
        <f t="shared" si="12"/>
        <v>0</v>
      </c>
      <c r="L88" s="238">
        <f t="shared" si="13"/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f t="shared" si="10"/>
        <v>0</v>
      </c>
      <c r="H89" s="238">
        <f t="shared" si="11"/>
        <v>0</v>
      </c>
      <c r="I89" s="238"/>
      <c r="J89" s="251"/>
      <c r="K89" s="130">
        <f t="shared" si="12"/>
        <v>0</v>
      </c>
      <c r="L89" s="238">
        <f t="shared" si="13"/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f t="shared" si="10"/>
        <v>0</v>
      </c>
      <c r="H90" s="238">
        <f t="shared" si="11"/>
        <v>0</v>
      </c>
      <c r="I90" s="238"/>
      <c r="J90" s="251"/>
      <c r="K90" s="130">
        <f t="shared" si="12"/>
        <v>0</v>
      </c>
      <c r="L90" s="238">
        <f t="shared" si="13"/>
        <v>0</v>
      </c>
      <c r="M90" s="238"/>
      <c r="N90" s="35"/>
    </row>
    <row r="91" spans="1:14" customFormat="1" hidden="1">
      <c r="A91" s="252" t="s">
        <v>222</v>
      </c>
      <c r="B91" s="261"/>
      <c r="C91" s="238">
        <f>SUM(C92:C94)</f>
        <v>0</v>
      </c>
      <c r="D91" s="238">
        <f>SUM(D92:D94)</f>
        <v>0</v>
      </c>
      <c r="E91" s="238">
        <f>SUM(E92:E94)</f>
        <v>0</v>
      </c>
      <c r="F91" s="251">
        <f>SUM(F92:F94)</f>
        <v>0</v>
      </c>
      <c r="G91" s="130">
        <f t="shared" si="10"/>
        <v>0</v>
      </c>
      <c r="H91" s="238">
        <f t="shared" si="11"/>
        <v>0</v>
      </c>
      <c r="I91" s="238">
        <f>SUM(I92:I94)</f>
        <v>0</v>
      </c>
      <c r="J91" s="251">
        <f>SUM(J92:J94)</f>
        <v>0</v>
      </c>
      <c r="K91" s="130">
        <f t="shared" si="12"/>
        <v>0</v>
      </c>
      <c r="L91" s="238">
        <f t="shared" si="13"/>
        <v>0</v>
      </c>
      <c r="M91" s="238">
        <f>SUM(M92:M94)</f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f t="shared" si="10"/>
        <v>0</v>
      </c>
      <c r="H92" s="238">
        <f t="shared" si="11"/>
        <v>0</v>
      </c>
      <c r="I92" s="238"/>
      <c r="J92" s="251"/>
      <c r="K92" s="130">
        <f t="shared" si="12"/>
        <v>0</v>
      </c>
      <c r="L92" s="238">
        <f t="shared" si="13"/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f t="shared" si="10"/>
        <v>0</v>
      </c>
      <c r="H93" s="238">
        <f t="shared" si="11"/>
        <v>0</v>
      </c>
      <c r="I93" s="238"/>
      <c r="J93" s="251"/>
      <c r="K93" s="130">
        <f t="shared" si="12"/>
        <v>0</v>
      </c>
      <c r="L93" s="238">
        <f t="shared" si="13"/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f t="shared" si="10"/>
        <v>0</v>
      </c>
      <c r="H94" s="238">
        <f t="shared" si="11"/>
        <v>0</v>
      </c>
      <c r="I94" s="238"/>
      <c r="J94" s="251"/>
      <c r="K94" s="130">
        <f t="shared" si="12"/>
        <v>0</v>
      </c>
      <c r="L94" s="238">
        <f t="shared" si="13"/>
        <v>0</v>
      </c>
      <c r="M94" s="238"/>
      <c r="N94" s="35"/>
    </row>
    <row r="95" spans="1:14" customFormat="1" hidden="1">
      <c r="A95" s="252" t="s">
        <v>225</v>
      </c>
      <c r="B95" s="261"/>
      <c r="C95" s="238">
        <f>SUM(C96:C99)</f>
        <v>0</v>
      </c>
      <c r="D95" s="238">
        <f>SUM(D96:D99)</f>
        <v>0</v>
      </c>
      <c r="E95" s="238">
        <f>SUM(E96:E99)</f>
        <v>0</v>
      </c>
      <c r="F95" s="251">
        <f>SUM(F96:F99)</f>
        <v>0</v>
      </c>
      <c r="G95" s="130">
        <f t="shared" si="10"/>
        <v>0</v>
      </c>
      <c r="H95" s="238">
        <f t="shared" si="11"/>
        <v>0</v>
      </c>
      <c r="I95" s="238">
        <f>SUM(I96:I99)</f>
        <v>0</v>
      </c>
      <c r="J95" s="251">
        <f>SUM(J96:J99)</f>
        <v>0</v>
      </c>
      <c r="K95" s="130">
        <f t="shared" si="12"/>
        <v>0</v>
      </c>
      <c r="L95" s="238">
        <f t="shared" si="13"/>
        <v>0</v>
      </c>
      <c r="M95" s="238">
        <f>SUM(M96:M99)</f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f t="shared" si="10"/>
        <v>0</v>
      </c>
      <c r="H96" s="238">
        <f t="shared" si="11"/>
        <v>0</v>
      </c>
      <c r="I96" s="238"/>
      <c r="J96" s="251"/>
      <c r="K96" s="130">
        <f t="shared" si="12"/>
        <v>0</v>
      </c>
      <c r="L96" s="238">
        <f t="shared" si="13"/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f t="shared" si="10"/>
        <v>0</v>
      </c>
      <c r="H97" s="238">
        <f t="shared" si="11"/>
        <v>0</v>
      </c>
      <c r="I97" s="238"/>
      <c r="J97" s="251"/>
      <c r="K97" s="130">
        <f t="shared" si="12"/>
        <v>0</v>
      </c>
      <c r="L97" s="238">
        <f t="shared" si="13"/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f t="shared" si="10"/>
        <v>0</v>
      </c>
      <c r="H98" s="238">
        <f t="shared" si="11"/>
        <v>0</v>
      </c>
      <c r="I98" s="238"/>
      <c r="J98" s="251"/>
      <c r="K98" s="130">
        <f t="shared" si="12"/>
        <v>0</v>
      </c>
      <c r="L98" s="238">
        <f t="shared" si="13"/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f t="shared" si="10"/>
        <v>0</v>
      </c>
      <c r="H99" s="238">
        <f t="shared" si="11"/>
        <v>0</v>
      </c>
      <c r="I99" s="238"/>
      <c r="J99" s="251"/>
      <c r="K99" s="130">
        <f t="shared" si="12"/>
        <v>0</v>
      </c>
      <c r="L99" s="238">
        <f t="shared" si="13"/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f>SUM(C101:C104)</f>
        <v>0</v>
      </c>
      <c r="D100" s="238">
        <f>SUM(D101:D104)</f>
        <v>0</v>
      </c>
      <c r="E100" s="238">
        <f>SUM(E101:E104)</f>
        <v>0</v>
      </c>
      <c r="F100" s="251">
        <f>SUM(F101:F104)</f>
        <v>0</v>
      </c>
      <c r="G100" s="130">
        <f t="shared" si="10"/>
        <v>0</v>
      </c>
      <c r="H100" s="238">
        <f t="shared" si="11"/>
        <v>0</v>
      </c>
      <c r="I100" s="238">
        <f>SUM(I101:I104)</f>
        <v>0</v>
      </c>
      <c r="J100" s="251">
        <f>SUM(J101:J104)</f>
        <v>0</v>
      </c>
      <c r="K100" s="130">
        <f t="shared" si="12"/>
        <v>0</v>
      </c>
      <c r="L100" s="238">
        <f t="shared" si="13"/>
        <v>0</v>
      </c>
      <c r="M100" s="238">
        <f>SUM(M101:M104)</f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f t="shared" si="10"/>
        <v>0</v>
      </c>
      <c r="H101" s="238">
        <f t="shared" si="11"/>
        <v>0</v>
      </c>
      <c r="I101" s="238"/>
      <c r="J101" s="251"/>
      <c r="K101" s="130">
        <f t="shared" si="12"/>
        <v>0</v>
      </c>
      <c r="L101" s="238">
        <f t="shared" si="13"/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f t="shared" si="10"/>
        <v>0</v>
      </c>
      <c r="H102" s="238">
        <f t="shared" si="11"/>
        <v>0</v>
      </c>
      <c r="I102" s="238"/>
      <c r="J102" s="251"/>
      <c r="K102" s="130">
        <f t="shared" si="12"/>
        <v>0</v>
      </c>
      <c r="L102" s="238">
        <f t="shared" si="13"/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f t="shared" si="10"/>
        <v>0</v>
      </c>
      <c r="H103" s="238">
        <f t="shared" si="11"/>
        <v>0</v>
      </c>
      <c r="I103" s="238"/>
      <c r="J103" s="251"/>
      <c r="K103" s="130">
        <f t="shared" si="12"/>
        <v>0</v>
      </c>
      <c r="L103" s="238">
        <f t="shared" si="13"/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f t="shared" si="10"/>
        <v>0</v>
      </c>
      <c r="H104" s="238">
        <f t="shared" si="11"/>
        <v>0</v>
      </c>
      <c r="I104" s="238"/>
      <c r="J104" s="251"/>
      <c r="K104" s="130">
        <f t="shared" si="12"/>
        <v>0</v>
      </c>
      <c r="L104" s="238">
        <f t="shared" si="13"/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f>SUM(C106:C108)</f>
        <v>0</v>
      </c>
      <c r="D105" s="238">
        <f>SUM(D106:D108)</f>
        <v>0</v>
      </c>
      <c r="E105" s="238">
        <f>SUM(E106:E108)</f>
        <v>0</v>
      </c>
      <c r="F105" s="251">
        <f>SUM(F106:F108)</f>
        <v>0</v>
      </c>
      <c r="G105" s="130">
        <f t="shared" si="10"/>
        <v>0</v>
      </c>
      <c r="H105" s="238">
        <f t="shared" si="11"/>
        <v>0</v>
      </c>
      <c r="I105" s="238">
        <f>SUM(I106:I108)</f>
        <v>0</v>
      </c>
      <c r="J105" s="251">
        <f>SUM(J106:J108)</f>
        <v>0</v>
      </c>
      <c r="K105" s="130">
        <f t="shared" si="12"/>
        <v>0</v>
      </c>
      <c r="L105" s="238">
        <f t="shared" si="13"/>
        <v>0</v>
      </c>
      <c r="M105" s="238">
        <f>SUM(M106:M108)</f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f t="shared" si="10"/>
        <v>0</v>
      </c>
      <c r="H106" s="238">
        <f t="shared" si="11"/>
        <v>0</v>
      </c>
      <c r="I106" s="238"/>
      <c r="J106" s="251"/>
      <c r="K106" s="130">
        <f t="shared" si="12"/>
        <v>0</v>
      </c>
      <c r="L106" s="238">
        <f t="shared" si="13"/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f t="shared" si="10"/>
        <v>0</v>
      </c>
      <c r="H107" s="238">
        <f t="shared" si="11"/>
        <v>0</v>
      </c>
      <c r="I107" s="238"/>
      <c r="J107" s="251"/>
      <c r="K107" s="130">
        <f t="shared" si="12"/>
        <v>0</v>
      </c>
      <c r="L107" s="238">
        <f t="shared" si="13"/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f t="shared" si="10"/>
        <v>0</v>
      </c>
      <c r="H108" s="238">
        <f t="shared" si="11"/>
        <v>0</v>
      </c>
      <c r="I108" s="238"/>
      <c r="J108" s="251"/>
      <c r="K108" s="130">
        <f t="shared" si="12"/>
        <v>0</v>
      </c>
      <c r="L108" s="238">
        <f t="shared" si="13"/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1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1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f t="shared" si="10"/>
        <v>0</v>
      </c>
      <c r="H110" s="238">
        <f t="shared" si="11"/>
        <v>0</v>
      </c>
      <c r="I110" s="238"/>
      <c r="J110" s="251"/>
      <c r="K110" s="130">
        <f t="shared" si="12"/>
        <v>0</v>
      </c>
      <c r="L110" s="238">
        <f t="shared" si="13"/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f t="shared" ref="G111:G142" si="14">F111/F$182</f>
        <v>0</v>
      </c>
      <c r="H111" s="238">
        <f t="shared" ref="H111:H142" si="15">D111-F111</f>
        <v>0</v>
      </c>
      <c r="I111" s="238"/>
      <c r="J111" s="251"/>
      <c r="K111" s="130">
        <f t="shared" ref="K111:K142" si="16">J111/J$182</f>
        <v>0</v>
      </c>
      <c r="L111" s="238">
        <f t="shared" ref="L111:L142" si="17">D111-J111</f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f t="shared" si="14"/>
        <v>0</v>
      </c>
      <c r="H112" s="238">
        <f t="shared" si="15"/>
        <v>0</v>
      </c>
      <c r="I112" s="238"/>
      <c r="J112" s="251"/>
      <c r="K112" s="130">
        <f t="shared" si="16"/>
        <v>0</v>
      </c>
      <c r="L112" s="238">
        <f t="shared" si="17"/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f>SUM(C114:C119)</f>
        <v>0</v>
      </c>
      <c r="D113" s="238">
        <f>SUM(D114:D119)</f>
        <v>0</v>
      </c>
      <c r="E113" s="238">
        <f>SUM(E114:E119)</f>
        <v>0</v>
      </c>
      <c r="F113" s="251">
        <f>SUM(F114:F119)</f>
        <v>0</v>
      </c>
      <c r="G113" s="130">
        <f t="shared" si="14"/>
        <v>0</v>
      </c>
      <c r="H113" s="238">
        <f t="shared" si="15"/>
        <v>0</v>
      </c>
      <c r="I113" s="238">
        <f>SUM(I114:I119)</f>
        <v>0</v>
      </c>
      <c r="J113" s="251">
        <f>SUM(J114:J119)</f>
        <v>0</v>
      </c>
      <c r="K113" s="130">
        <f t="shared" si="16"/>
        <v>0</v>
      </c>
      <c r="L113" s="238">
        <f t="shared" si="17"/>
        <v>0</v>
      </c>
      <c r="M113" s="238">
        <f>SUM(M114:M119)</f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f t="shared" si="14"/>
        <v>0</v>
      </c>
      <c r="H114" s="238">
        <f t="shared" si="15"/>
        <v>0</v>
      </c>
      <c r="I114" s="238"/>
      <c r="J114" s="251"/>
      <c r="K114" s="130">
        <f t="shared" si="16"/>
        <v>0</v>
      </c>
      <c r="L114" s="238">
        <f t="shared" si="17"/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f t="shared" si="14"/>
        <v>0</v>
      </c>
      <c r="H115" s="238">
        <f t="shared" si="15"/>
        <v>0</v>
      </c>
      <c r="I115" s="238"/>
      <c r="J115" s="251"/>
      <c r="K115" s="130">
        <f t="shared" si="16"/>
        <v>0</v>
      </c>
      <c r="L115" s="238">
        <f t="shared" si="17"/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f t="shared" si="14"/>
        <v>0</v>
      </c>
      <c r="H116" s="238">
        <f t="shared" si="15"/>
        <v>0</v>
      </c>
      <c r="I116" s="238"/>
      <c r="J116" s="251"/>
      <c r="K116" s="130">
        <f t="shared" si="16"/>
        <v>0</v>
      </c>
      <c r="L116" s="238">
        <f t="shared" si="17"/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f t="shared" si="14"/>
        <v>0</v>
      </c>
      <c r="H117" s="238">
        <f t="shared" si="15"/>
        <v>0</v>
      </c>
      <c r="I117" s="238"/>
      <c r="J117" s="251"/>
      <c r="K117" s="130">
        <f t="shared" si="16"/>
        <v>0</v>
      </c>
      <c r="L117" s="238">
        <f t="shared" si="17"/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f t="shared" si="14"/>
        <v>0</v>
      </c>
      <c r="H118" s="238">
        <f t="shared" si="15"/>
        <v>0</v>
      </c>
      <c r="I118" s="238"/>
      <c r="J118" s="251"/>
      <c r="K118" s="130">
        <f t="shared" si="16"/>
        <v>0</v>
      </c>
      <c r="L118" s="238">
        <f t="shared" si="17"/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f t="shared" si="14"/>
        <v>0</v>
      </c>
      <c r="H119" s="238">
        <f t="shared" si="15"/>
        <v>0</v>
      </c>
      <c r="I119" s="238"/>
      <c r="J119" s="251"/>
      <c r="K119" s="130">
        <f t="shared" si="16"/>
        <v>0</v>
      </c>
      <c r="L119" s="238">
        <f t="shared" si="17"/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f>SUM(C121:C124)</f>
        <v>0</v>
      </c>
      <c r="D120" s="238">
        <f>SUM(D121:D124)</f>
        <v>0</v>
      </c>
      <c r="E120" s="238">
        <f>SUM(E121:E124)</f>
        <v>0</v>
      </c>
      <c r="F120" s="251">
        <f>SUM(F121:F124)</f>
        <v>0</v>
      </c>
      <c r="G120" s="130">
        <f t="shared" si="14"/>
        <v>0</v>
      </c>
      <c r="H120" s="238">
        <f t="shared" si="15"/>
        <v>0</v>
      </c>
      <c r="I120" s="238">
        <f>SUM(I121:I124)</f>
        <v>0</v>
      </c>
      <c r="J120" s="251">
        <f>SUM(J121:J124)</f>
        <v>0</v>
      </c>
      <c r="K120" s="130">
        <f t="shared" si="16"/>
        <v>0</v>
      </c>
      <c r="L120" s="238">
        <f t="shared" si="17"/>
        <v>0</v>
      </c>
      <c r="M120" s="238">
        <f>SUM(M121:M124)</f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f t="shared" si="14"/>
        <v>0</v>
      </c>
      <c r="H121" s="238">
        <f t="shared" si="15"/>
        <v>0</v>
      </c>
      <c r="I121" s="238"/>
      <c r="J121" s="251"/>
      <c r="K121" s="130">
        <f t="shared" si="16"/>
        <v>0</v>
      </c>
      <c r="L121" s="238">
        <f t="shared" si="17"/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f t="shared" si="14"/>
        <v>0</v>
      </c>
      <c r="H122" s="238">
        <f t="shared" si="15"/>
        <v>0</v>
      </c>
      <c r="I122" s="238"/>
      <c r="J122" s="251"/>
      <c r="K122" s="130">
        <f t="shared" si="16"/>
        <v>0</v>
      </c>
      <c r="L122" s="238">
        <f t="shared" si="17"/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f t="shared" si="14"/>
        <v>0</v>
      </c>
      <c r="H123" s="238">
        <f t="shared" si="15"/>
        <v>0</v>
      </c>
      <c r="I123" s="238"/>
      <c r="J123" s="251"/>
      <c r="K123" s="130">
        <f t="shared" si="16"/>
        <v>0</v>
      </c>
      <c r="L123" s="238">
        <f t="shared" si="17"/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f t="shared" si="14"/>
        <v>0</v>
      </c>
      <c r="H124" s="238">
        <f t="shared" si="15"/>
        <v>0</v>
      </c>
      <c r="I124" s="238"/>
      <c r="J124" s="251"/>
      <c r="K124" s="130">
        <f t="shared" si="16"/>
        <v>0</v>
      </c>
      <c r="L124" s="238">
        <f t="shared" si="17"/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f>SUM(C126:C131)</f>
        <v>0</v>
      </c>
      <c r="D125" s="238">
        <f>SUM(D126:D131)</f>
        <v>0</v>
      </c>
      <c r="E125" s="238">
        <f>SUM(E126:E131)</f>
        <v>0</v>
      </c>
      <c r="F125" s="251">
        <f>SUM(F126:F131)</f>
        <v>0</v>
      </c>
      <c r="G125" s="130">
        <f t="shared" si="14"/>
        <v>0</v>
      </c>
      <c r="H125" s="238">
        <f t="shared" si="15"/>
        <v>0</v>
      </c>
      <c r="I125" s="238">
        <f>SUM(I126:I131)</f>
        <v>0</v>
      </c>
      <c r="J125" s="251">
        <f>SUM(J126:J131)</f>
        <v>0</v>
      </c>
      <c r="K125" s="130">
        <f t="shared" si="16"/>
        <v>0</v>
      </c>
      <c r="L125" s="238">
        <f t="shared" si="17"/>
        <v>0</v>
      </c>
      <c r="M125" s="238">
        <f>SUM(M126:M131)</f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f t="shared" si="14"/>
        <v>0</v>
      </c>
      <c r="H126" s="238">
        <f t="shared" si="15"/>
        <v>0</v>
      </c>
      <c r="I126" s="238"/>
      <c r="J126" s="251"/>
      <c r="K126" s="130">
        <f t="shared" si="16"/>
        <v>0</v>
      </c>
      <c r="L126" s="238">
        <f t="shared" si="17"/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f t="shared" si="14"/>
        <v>0</v>
      </c>
      <c r="H127" s="238">
        <f t="shared" si="15"/>
        <v>0</v>
      </c>
      <c r="I127" s="238"/>
      <c r="J127" s="251"/>
      <c r="K127" s="130">
        <f t="shared" si="16"/>
        <v>0</v>
      </c>
      <c r="L127" s="238">
        <f t="shared" si="17"/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f t="shared" si="14"/>
        <v>0</v>
      </c>
      <c r="H128" s="238">
        <f t="shared" si="15"/>
        <v>0</v>
      </c>
      <c r="I128" s="238"/>
      <c r="J128" s="251"/>
      <c r="K128" s="130">
        <f t="shared" si="16"/>
        <v>0</v>
      </c>
      <c r="L128" s="238">
        <f t="shared" si="17"/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f t="shared" si="14"/>
        <v>0</v>
      </c>
      <c r="H129" s="238">
        <f t="shared" si="15"/>
        <v>0</v>
      </c>
      <c r="I129" s="238"/>
      <c r="J129" s="251"/>
      <c r="K129" s="130">
        <f t="shared" si="16"/>
        <v>0</v>
      </c>
      <c r="L129" s="238">
        <f t="shared" si="17"/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f t="shared" si="14"/>
        <v>0</v>
      </c>
      <c r="H130" s="238">
        <f t="shared" si="15"/>
        <v>0</v>
      </c>
      <c r="I130" s="238"/>
      <c r="J130" s="251"/>
      <c r="K130" s="130">
        <f t="shared" si="16"/>
        <v>0</v>
      </c>
      <c r="L130" s="238">
        <f t="shared" si="17"/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f t="shared" si="14"/>
        <v>0</v>
      </c>
      <c r="H131" s="238">
        <f t="shared" si="15"/>
        <v>0</v>
      </c>
      <c r="I131" s="238"/>
      <c r="J131" s="251"/>
      <c r="K131" s="130">
        <f t="shared" si="16"/>
        <v>0</v>
      </c>
      <c r="L131" s="238">
        <f t="shared" si="17"/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f>SUM(C133:C134)</f>
        <v>0</v>
      </c>
      <c r="D132" s="238">
        <f>SUM(D133:D134)</f>
        <v>0</v>
      </c>
      <c r="E132" s="238">
        <f>SUM(E133:E134)</f>
        <v>0</v>
      </c>
      <c r="F132" s="251">
        <f>SUM(F133:F134)</f>
        <v>0</v>
      </c>
      <c r="G132" s="130">
        <f t="shared" si="14"/>
        <v>0</v>
      </c>
      <c r="H132" s="238">
        <f t="shared" si="15"/>
        <v>0</v>
      </c>
      <c r="I132" s="238">
        <f>SUM(I133:I134)</f>
        <v>0</v>
      </c>
      <c r="J132" s="251">
        <f>SUM(J133:J134)</f>
        <v>0</v>
      </c>
      <c r="K132" s="130">
        <f t="shared" si="16"/>
        <v>0</v>
      </c>
      <c r="L132" s="238">
        <f t="shared" si="17"/>
        <v>0</v>
      </c>
      <c r="M132" s="238">
        <f>SUM(M133:M134)</f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f t="shared" si="14"/>
        <v>0</v>
      </c>
      <c r="H133" s="238">
        <f t="shared" si="15"/>
        <v>0</v>
      </c>
      <c r="I133" s="238"/>
      <c r="J133" s="251"/>
      <c r="K133" s="130">
        <f t="shared" si="16"/>
        <v>0</v>
      </c>
      <c r="L133" s="238">
        <f t="shared" si="17"/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f t="shared" si="14"/>
        <v>0</v>
      </c>
      <c r="H134" s="238">
        <f t="shared" si="15"/>
        <v>0</v>
      </c>
      <c r="I134" s="238"/>
      <c r="J134" s="251"/>
      <c r="K134" s="130">
        <f t="shared" si="16"/>
        <v>0</v>
      </c>
      <c r="L134" s="238">
        <f t="shared" si="17"/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f>SUM(C136:C141)</f>
        <v>0</v>
      </c>
      <c r="D135" s="238">
        <f>SUM(D136:D141)</f>
        <v>0</v>
      </c>
      <c r="E135" s="238">
        <f>SUM(E136:E141)</f>
        <v>0</v>
      </c>
      <c r="F135" s="251">
        <f>SUM(F136:F141)</f>
        <v>0</v>
      </c>
      <c r="G135" s="130">
        <f t="shared" si="14"/>
        <v>0</v>
      </c>
      <c r="H135" s="238">
        <f t="shared" si="15"/>
        <v>0</v>
      </c>
      <c r="I135" s="238">
        <f>SUM(I136:I141)</f>
        <v>0</v>
      </c>
      <c r="J135" s="251">
        <f>SUM(J136:J141)</f>
        <v>0</v>
      </c>
      <c r="K135" s="130">
        <f t="shared" si="16"/>
        <v>0</v>
      </c>
      <c r="L135" s="238">
        <f t="shared" si="17"/>
        <v>0</v>
      </c>
      <c r="M135" s="238">
        <f>SUM(M136:M141)</f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f t="shared" si="14"/>
        <v>0</v>
      </c>
      <c r="H136" s="238">
        <f t="shared" si="15"/>
        <v>0</v>
      </c>
      <c r="I136" s="238"/>
      <c r="J136" s="251"/>
      <c r="K136" s="130">
        <f t="shared" si="16"/>
        <v>0</v>
      </c>
      <c r="L136" s="238">
        <f t="shared" si="17"/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f t="shared" si="14"/>
        <v>0</v>
      </c>
      <c r="H137" s="238">
        <f t="shared" si="15"/>
        <v>0</v>
      </c>
      <c r="I137" s="238"/>
      <c r="J137" s="251"/>
      <c r="K137" s="130">
        <f t="shared" si="16"/>
        <v>0</v>
      </c>
      <c r="L137" s="238">
        <f t="shared" si="17"/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f t="shared" si="14"/>
        <v>0</v>
      </c>
      <c r="H138" s="238">
        <f t="shared" si="15"/>
        <v>0</v>
      </c>
      <c r="I138" s="238"/>
      <c r="J138" s="251"/>
      <c r="K138" s="130">
        <f t="shared" si="16"/>
        <v>0</v>
      </c>
      <c r="L138" s="238">
        <f t="shared" si="17"/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f t="shared" si="14"/>
        <v>0</v>
      </c>
      <c r="H139" s="238">
        <f t="shared" si="15"/>
        <v>0</v>
      </c>
      <c r="I139" s="238"/>
      <c r="J139" s="251"/>
      <c r="K139" s="130">
        <f t="shared" si="16"/>
        <v>0</v>
      </c>
      <c r="L139" s="238">
        <f t="shared" si="17"/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f t="shared" si="14"/>
        <v>0</v>
      </c>
      <c r="H140" s="238">
        <f t="shared" si="15"/>
        <v>0</v>
      </c>
      <c r="I140" s="238"/>
      <c r="J140" s="251"/>
      <c r="K140" s="130">
        <f t="shared" si="16"/>
        <v>0</v>
      </c>
      <c r="L140" s="238">
        <f t="shared" si="17"/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f t="shared" si="14"/>
        <v>0</v>
      </c>
      <c r="H141" s="238">
        <f t="shared" si="15"/>
        <v>0</v>
      </c>
      <c r="I141" s="238"/>
      <c r="J141" s="251"/>
      <c r="K141" s="130">
        <f t="shared" si="16"/>
        <v>0</v>
      </c>
      <c r="L141" s="238">
        <f t="shared" si="17"/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f>SUM(C143:C148)</f>
        <v>0</v>
      </c>
      <c r="D142" s="238">
        <f>SUM(D143:D148)</f>
        <v>0</v>
      </c>
      <c r="E142" s="238">
        <f>SUM(E143:E148)</f>
        <v>0</v>
      </c>
      <c r="F142" s="251">
        <f>SUM(F143:F148)</f>
        <v>0</v>
      </c>
      <c r="G142" s="130">
        <f t="shared" si="14"/>
        <v>0</v>
      </c>
      <c r="H142" s="238">
        <f t="shared" si="15"/>
        <v>0</v>
      </c>
      <c r="I142" s="238">
        <f>SUM(I143:I148)</f>
        <v>0</v>
      </c>
      <c r="J142" s="251">
        <f>SUM(J143:J148)</f>
        <v>0</v>
      </c>
      <c r="K142" s="130">
        <f t="shared" si="16"/>
        <v>0</v>
      </c>
      <c r="L142" s="238">
        <f t="shared" si="17"/>
        <v>0</v>
      </c>
      <c r="M142" s="238">
        <f>SUM(M143:M148)</f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f t="shared" ref="G143:G174" si="18">F143/F$182</f>
        <v>0</v>
      </c>
      <c r="H143" s="238">
        <f t="shared" ref="H143:H174" si="19">D143-F143</f>
        <v>0</v>
      </c>
      <c r="I143" s="238"/>
      <c r="J143" s="251"/>
      <c r="K143" s="130">
        <f t="shared" ref="K143:K174" si="20">J143/J$182</f>
        <v>0</v>
      </c>
      <c r="L143" s="238">
        <f t="shared" ref="L143:L174" si="21">D143-J143</f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f t="shared" si="18"/>
        <v>0</v>
      </c>
      <c r="H144" s="238">
        <f t="shared" si="19"/>
        <v>0</v>
      </c>
      <c r="I144" s="238"/>
      <c r="J144" s="251"/>
      <c r="K144" s="130">
        <f t="shared" si="20"/>
        <v>0</v>
      </c>
      <c r="L144" s="238">
        <f t="shared" si="21"/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f t="shared" si="18"/>
        <v>0</v>
      </c>
      <c r="H145" s="238">
        <f t="shared" si="19"/>
        <v>0</v>
      </c>
      <c r="I145" s="238"/>
      <c r="J145" s="251"/>
      <c r="K145" s="130">
        <f t="shared" si="20"/>
        <v>0</v>
      </c>
      <c r="L145" s="238">
        <f t="shared" si="21"/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f t="shared" si="18"/>
        <v>0</v>
      </c>
      <c r="H146" s="238">
        <f t="shared" si="19"/>
        <v>0</v>
      </c>
      <c r="I146" s="238"/>
      <c r="J146" s="251"/>
      <c r="K146" s="130">
        <f t="shared" si="20"/>
        <v>0</v>
      </c>
      <c r="L146" s="238">
        <f t="shared" si="21"/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f t="shared" si="18"/>
        <v>0</v>
      </c>
      <c r="H147" s="238">
        <f t="shared" si="19"/>
        <v>0</v>
      </c>
      <c r="I147" s="238"/>
      <c r="J147" s="251"/>
      <c r="K147" s="130">
        <f t="shared" si="20"/>
        <v>0</v>
      </c>
      <c r="L147" s="238">
        <f t="shared" si="21"/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f t="shared" si="18"/>
        <v>0</v>
      </c>
      <c r="H148" s="238">
        <f t="shared" si="19"/>
        <v>0</v>
      </c>
      <c r="I148" s="238"/>
      <c r="J148" s="251"/>
      <c r="K148" s="130">
        <f t="shared" si="20"/>
        <v>0</v>
      </c>
      <c r="L148" s="238">
        <f t="shared" si="21"/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f>SUM(C150:C152)</f>
        <v>0</v>
      </c>
      <c r="D149" s="238">
        <f>SUM(D150:D152)</f>
        <v>0</v>
      </c>
      <c r="E149" s="238">
        <f>SUM(E150:E152)</f>
        <v>0</v>
      </c>
      <c r="F149" s="251">
        <f>SUM(F150:F152)</f>
        <v>0</v>
      </c>
      <c r="G149" s="130">
        <f t="shared" si="18"/>
        <v>0</v>
      </c>
      <c r="H149" s="238">
        <f t="shared" si="19"/>
        <v>0</v>
      </c>
      <c r="I149" s="238">
        <f>SUM(I150:I152)</f>
        <v>0</v>
      </c>
      <c r="J149" s="251">
        <f>SUM(J150:J152)</f>
        <v>0</v>
      </c>
      <c r="K149" s="130">
        <f t="shared" si="20"/>
        <v>0</v>
      </c>
      <c r="L149" s="238">
        <f t="shared" si="21"/>
        <v>0</v>
      </c>
      <c r="M149" s="238">
        <f>SUM(M150:M152)</f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f t="shared" si="18"/>
        <v>0</v>
      </c>
      <c r="H150" s="238">
        <f t="shared" si="19"/>
        <v>0</v>
      </c>
      <c r="I150" s="238"/>
      <c r="J150" s="251"/>
      <c r="K150" s="130">
        <f t="shared" si="20"/>
        <v>0</v>
      </c>
      <c r="L150" s="238">
        <f t="shared" si="21"/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f t="shared" si="18"/>
        <v>0</v>
      </c>
      <c r="H151" s="238">
        <f t="shared" si="19"/>
        <v>0</v>
      </c>
      <c r="I151" s="238"/>
      <c r="J151" s="251"/>
      <c r="K151" s="130">
        <f t="shared" si="20"/>
        <v>0</v>
      </c>
      <c r="L151" s="238">
        <f t="shared" si="21"/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f t="shared" si="18"/>
        <v>0</v>
      </c>
      <c r="H152" s="238">
        <f t="shared" si="19"/>
        <v>0</v>
      </c>
      <c r="I152" s="238"/>
      <c r="J152" s="251"/>
      <c r="K152" s="130">
        <f t="shared" si="20"/>
        <v>0</v>
      </c>
      <c r="L152" s="238">
        <f t="shared" si="21"/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f>SUM(C154:C158)</f>
        <v>0</v>
      </c>
      <c r="D153" s="238">
        <f>SUM(D154:D158)</f>
        <v>0</v>
      </c>
      <c r="E153" s="238">
        <f>SUM(E154:E158)</f>
        <v>0</v>
      </c>
      <c r="F153" s="251">
        <f>SUM(F154:F158)</f>
        <v>0</v>
      </c>
      <c r="G153" s="130">
        <f t="shared" si="18"/>
        <v>0</v>
      </c>
      <c r="H153" s="238">
        <f t="shared" si="19"/>
        <v>0</v>
      </c>
      <c r="I153" s="238">
        <f>SUM(I154:I158)</f>
        <v>0</v>
      </c>
      <c r="J153" s="251">
        <f>SUM(J154:J158)</f>
        <v>0</v>
      </c>
      <c r="K153" s="130">
        <f t="shared" si="20"/>
        <v>0</v>
      </c>
      <c r="L153" s="238">
        <f t="shared" si="21"/>
        <v>0</v>
      </c>
      <c r="M153" s="238">
        <f>SUM(M154:M158)</f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f t="shared" si="18"/>
        <v>0</v>
      </c>
      <c r="H154" s="238">
        <f t="shared" si="19"/>
        <v>0</v>
      </c>
      <c r="I154" s="238"/>
      <c r="J154" s="251"/>
      <c r="K154" s="130">
        <f t="shared" si="20"/>
        <v>0</v>
      </c>
      <c r="L154" s="238">
        <f t="shared" si="21"/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f t="shared" si="18"/>
        <v>0</v>
      </c>
      <c r="H155" s="238">
        <f t="shared" si="19"/>
        <v>0</v>
      </c>
      <c r="I155" s="238"/>
      <c r="J155" s="251"/>
      <c r="K155" s="130">
        <f t="shared" si="20"/>
        <v>0</v>
      </c>
      <c r="L155" s="238">
        <f t="shared" si="21"/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f t="shared" si="18"/>
        <v>0</v>
      </c>
      <c r="H156" s="238">
        <f t="shared" si="19"/>
        <v>0</v>
      </c>
      <c r="I156" s="238"/>
      <c r="J156" s="251"/>
      <c r="K156" s="130">
        <f t="shared" si="20"/>
        <v>0</v>
      </c>
      <c r="L156" s="238">
        <f t="shared" si="21"/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f t="shared" si="18"/>
        <v>0</v>
      </c>
      <c r="H157" s="238">
        <f t="shared" si="19"/>
        <v>0</v>
      </c>
      <c r="I157" s="238"/>
      <c r="J157" s="251"/>
      <c r="K157" s="130">
        <f t="shared" si="20"/>
        <v>0</v>
      </c>
      <c r="L157" s="238">
        <f t="shared" si="21"/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f t="shared" si="18"/>
        <v>0</v>
      </c>
      <c r="H158" s="238">
        <f t="shared" si="19"/>
        <v>0</v>
      </c>
      <c r="I158" s="238"/>
      <c r="J158" s="251"/>
      <c r="K158" s="130">
        <f t="shared" si="20"/>
        <v>0</v>
      </c>
      <c r="L158" s="238">
        <f t="shared" si="21"/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f>SUM(C160:C165)</f>
        <v>0</v>
      </c>
      <c r="D159" s="238">
        <f>SUM(D160:D165)</f>
        <v>0</v>
      </c>
      <c r="E159" s="238">
        <f>SUM(E160:E165)</f>
        <v>0</v>
      </c>
      <c r="F159" s="251">
        <f>SUM(F160:F165)</f>
        <v>0</v>
      </c>
      <c r="G159" s="130">
        <f t="shared" si="18"/>
        <v>0</v>
      </c>
      <c r="H159" s="238">
        <f t="shared" si="19"/>
        <v>0</v>
      </c>
      <c r="I159" s="238">
        <f>SUM(I160:I165)</f>
        <v>0</v>
      </c>
      <c r="J159" s="251">
        <f>SUM(J160:J165)</f>
        <v>0</v>
      </c>
      <c r="K159" s="130">
        <f t="shared" si="20"/>
        <v>0</v>
      </c>
      <c r="L159" s="238">
        <f t="shared" si="21"/>
        <v>0</v>
      </c>
      <c r="M159" s="238">
        <f>SUM(M160:M165)</f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f t="shared" si="18"/>
        <v>0</v>
      </c>
      <c r="H160" s="238">
        <f t="shared" si="19"/>
        <v>0</v>
      </c>
      <c r="I160" s="238"/>
      <c r="J160" s="251"/>
      <c r="K160" s="130">
        <f t="shared" si="20"/>
        <v>0</v>
      </c>
      <c r="L160" s="238">
        <f t="shared" si="21"/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f t="shared" si="18"/>
        <v>0</v>
      </c>
      <c r="H161" s="238">
        <f t="shared" si="19"/>
        <v>0</v>
      </c>
      <c r="I161" s="238"/>
      <c r="J161" s="251"/>
      <c r="K161" s="130">
        <f t="shared" si="20"/>
        <v>0</v>
      </c>
      <c r="L161" s="238">
        <f t="shared" si="21"/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f t="shared" si="18"/>
        <v>0</v>
      </c>
      <c r="H162" s="238">
        <f t="shared" si="19"/>
        <v>0</v>
      </c>
      <c r="I162" s="238"/>
      <c r="J162" s="251"/>
      <c r="K162" s="130">
        <f t="shared" si="20"/>
        <v>0</v>
      </c>
      <c r="L162" s="238">
        <f t="shared" si="21"/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f t="shared" si="18"/>
        <v>0</v>
      </c>
      <c r="H163" s="238">
        <f t="shared" si="19"/>
        <v>0</v>
      </c>
      <c r="I163" s="238"/>
      <c r="J163" s="251"/>
      <c r="K163" s="130">
        <f t="shared" si="20"/>
        <v>0</v>
      </c>
      <c r="L163" s="238">
        <f t="shared" si="21"/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f t="shared" si="18"/>
        <v>0</v>
      </c>
      <c r="H164" s="238">
        <f t="shared" si="19"/>
        <v>0</v>
      </c>
      <c r="I164" s="238"/>
      <c r="J164" s="251"/>
      <c r="K164" s="130">
        <f t="shared" si="20"/>
        <v>0</v>
      </c>
      <c r="L164" s="238">
        <f t="shared" si="21"/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f t="shared" si="18"/>
        <v>0</v>
      </c>
      <c r="H165" s="238">
        <f t="shared" si="19"/>
        <v>0</v>
      </c>
      <c r="I165" s="238"/>
      <c r="J165" s="251"/>
      <c r="K165" s="130">
        <f t="shared" si="20"/>
        <v>0</v>
      </c>
      <c r="L165" s="238">
        <f t="shared" si="21"/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f>SUM(C167:C170)</f>
        <v>0</v>
      </c>
      <c r="D166" s="238">
        <f>SUM(D167:D170)</f>
        <v>0</v>
      </c>
      <c r="E166" s="238">
        <f>SUM(E167:E170)</f>
        <v>0</v>
      </c>
      <c r="F166" s="251">
        <f>SUM(F167:F170)</f>
        <v>0</v>
      </c>
      <c r="G166" s="130">
        <f t="shared" si="18"/>
        <v>0</v>
      </c>
      <c r="H166" s="238">
        <f t="shared" si="19"/>
        <v>0</v>
      </c>
      <c r="I166" s="238">
        <f>SUM(I167:I170)</f>
        <v>0</v>
      </c>
      <c r="J166" s="251">
        <f>SUM(J167:J170)</f>
        <v>0</v>
      </c>
      <c r="K166" s="130">
        <f t="shared" si="20"/>
        <v>0</v>
      </c>
      <c r="L166" s="238">
        <f t="shared" si="21"/>
        <v>0</v>
      </c>
      <c r="M166" s="238">
        <f>SUM(M167:M170)</f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f t="shared" si="18"/>
        <v>0</v>
      </c>
      <c r="H167" s="238">
        <f t="shared" si="19"/>
        <v>0</v>
      </c>
      <c r="I167" s="238"/>
      <c r="J167" s="251"/>
      <c r="K167" s="130">
        <f t="shared" si="20"/>
        <v>0</v>
      </c>
      <c r="L167" s="238">
        <f t="shared" si="21"/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f t="shared" si="18"/>
        <v>0</v>
      </c>
      <c r="H168" s="238">
        <f t="shared" si="19"/>
        <v>0</v>
      </c>
      <c r="I168" s="238"/>
      <c r="J168" s="251"/>
      <c r="K168" s="130">
        <f t="shared" si="20"/>
        <v>0</v>
      </c>
      <c r="L168" s="238">
        <f t="shared" si="21"/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f t="shared" si="18"/>
        <v>0</v>
      </c>
      <c r="H169" s="238">
        <f t="shared" si="19"/>
        <v>0</v>
      </c>
      <c r="I169" s="238"/>
      <c r="J169" s="251"/>
      <c r="K169" s="130">
        <f t="shared" si="20"/>
        <v>0</v>
      </c>
      <c r="L169" s="238">
        <f t="shared" si="21"/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f t="shared" si="18"/>
        <v>0</v>
      </c>
      <c r="H170" s="238">
        <f t="shared" si="19"/>
        <v>0</v>
      </c>
      <c r="I170" s="238"/>
      <c r="J170" s="251"/>
      <c r="K170" s="130">
        <f t="shared" si="20"/>
        <v>0</v>
      </c>
      <c r="L170" s="238">
        <f t="shared" si="21"/>
        <v>0</v>
      </c>
      <c r="M170" s="238"/>
      <c r="N170" s="35"/>
    </row>
    <row r="171" spans="1:14" customFormat="1">
      <c r="A171" s="252" t="s">
        <v>288</v>
      </c>
      <c r="B171" s="261" t="s">
        <v>428</v>
      </c>
      <c r="C171" s="238">
        <f>SUM(C172:C179)</f>
        <v>161720</v>
      </c>
      <c r="D171" s="238">
        <f>SUM(D172:D179)</f>
        <v>161720</v>
      </c>
      <c r="E171" s="238">
        <f>SUM(E172:E179)</f>
        <v>161720</v>
      </c>
      <c r="F171" s="251">
        <f>SUM(F172:F179)</f>
        <v>161720</v>
      </c>
      <c r="G171" s="130">
        <f t="shared" si="18"/>
        <v>1.2179156169881957E-3</v>
      </c>
      <c r="H171" s="238">
        <f t="shared" si="19"/>
        <v>0</v>
      </c>
      <c r="I171" s="238">
        <f>I177</f>
        <v>0</v>
      </c>
      <c r="J171" s="251">
        <f>SUM(J172:J179)</f>
        <v>0</v>
      </c>
      <c r="K171" s="130">
        <f t="shared" si="20"/>
        <v>0</v>
      </c>
      <c r="L171" s="238">
        <f t="shared" si="21"/>
        <v>161720</v>
      </c>
      <c r="M171" s="238">
        <f>SUM(M172:M179)</f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f t="shared" si="18"/>
        <v>0</v>
      </c>
      <c r="H172" s="238">
        <f t="shared" si="19"/>
        <v>0</v>
      </c>
      <c r="I172" s="238"/>
      <c r="J172" s="251"/>
      <c r="K172" s="130">
        <f t="shared" si="20"/>
        <v>0</v>
      </c>
      <c r="L172" s="238">
        <f t="shared" si="21"/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f t="shared" si="18"/>
        <v>0</v>
      </c>
      <c r="H173" s="238">
        <f t="shared" si="19"/>
        <v>0</v>
      </c>
      <c r="I173" s="238"/>
      <c r="J173" s="251"/>
      <c r="K173" s="130">
        <f t="shared" si="20"/>
        <v>0</v>
      </c>
      <c r="L173" s="238">
        <f t="shared" si="21"/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f t="shared" si="18"/>
        <v>0</v>
      </c>
      <c r="H174" s="238">
        <f t="shared" si="19"/>
        <v>0</v>
      </c>
      <c r="I174" s="238"/>
      <c r="J174" s="251"/>
      <c r="K174" s="130">
        <f t="shared" si="20"/>
        <v>0</v>
      </c>
      <c r="L174" s="238">
        <f t="shared" si="21"/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f t="shared" ref="G175:G181" si="22">F175/F$182</f>
        <v>0</v>
      </c>
      <c r="H175" s="238">
        <f t="shared" ref="H175:H181" si="23">D175-F175</f>
        <v>0</v>
      </c>
      <c r="I175" s="238"/>
      <c r="J175" s="251"/>
      <c r="K175" s="130">
        <f t="shared" ref="K175:K181" si="24">J175/J$182</f>
        <v>0</v>
      </c>
      <c r="L175" s="238">
        <f t="shared" ref="L175:L181" si="25">D175-J175</f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f t="shared" si="22"/>
        <v>0</v>
      </c>
      <c r="H176" s="238">
        <f t="shared" si="23"/>
        <v>0</v>
      </c>
      <c r="I176" s="238"/>
      <c r="J176" s="251"/>
      <c r="K176" s="130">
        <f t="shared" si="24"/>
        <v>0</v>
      </c>
      <c r="L176" s="238">
        <f t="shared" si="25"/>
        <v>0</v>
      </c>
      <c r="M176" s="238"/>
      <c r="N176" s="35"/>
    </row>
    <row r="177" spans="1:17" customFormat="1">
      <c r="A177" s="253" t="s">
        <v>294</v>
      </c>
      <c r="B177" s="261" t="s">
        <v>429</v>
      </c>
      <c r="C177" s="238">
        <v>161720</v>
      </c>
      <c r="D177" s="238">
        <v>161720</v>
      </c>
      <c r="E177" s="238">
        <v>161720</v>
      </c>
      <c r="F177" s="241">
        <v>161720</v>
      </c>
      <c r="G177" s="130">
        <f t="shared" si="22"/>
        <v>1.2179156169881957E-3</v>
      </c>
      <c r="H177" s="238">
        <f t="shared" si="23"/>
        <v>0</v>
      </c>
      <c r="I177" s="238">
        <v>0</v>
      </c>
      <c r="J177" s="241">
        <v>0</v>
      </c>
      <c r="K177" s="130">
        <f t="shared" si="24"/>
        <v>0</v>
      </c>
      <c r="L177" s="238">
        <f t="shared" si="25"/>
        <v>161720</v>
      </c>
      <c r="M177" s="238">
        <f t="shared" ref="M177" si="26">IF($M$2=6,F177-J177,0)</f>
        <v>0</v>
      </c>
      <c r="N177" s="35"/>
      <c r="Q177" t="s">
        <v>441</v>
      </c>
    </row>
    <row r="178" spans="1:17" customFormat="1" hidden="1">
      <c r="A178" s="252" t="s">
        <v>295</v>
      </c>
      <c r="B178" s="261"/>
      <c r="C178" s="238"/>
      <c r="D178" s="238"/>
      <c r="E178" s="238"/>
      <c r="F178" s="251"/>
      <c r="G178" s="130">
        <f t="shared" si="22"/>
        <v>0</v>
      </c>
      <c r="H178" s="238">
        <f t="shared" si="23"/>
        <v>0</v>
      </c>
      <c r="I178" s="238"/>
      <c r="J178" s="251"/>
      <c r="K178" s="130">
        <f t="shared" si="24"/>
        <v>0</v>
      </c>
      <c r="L178" s="238">
        <f t="shared" si="25"/>
        <v>0</v>
      </c>
      <c r="M178" s="238">
        <f t="shared" ref="M178:M180" si="27">F178-J178</f>
        <v>0</v>
      </c>
      <c r="N178" s="35"/>
    </row>
    <row r="179" spans="1:17" customFormat="1" hidden="1">
      <c r="A179" s="252" t="s">
        <v>162</v>
      </c>
      <c r="B179" s="261"/>
      <c r="C179" s="238"/>
      <c r="D179" s="238"/>
      <c r="E179" s="238"/>
      <c r="F179" s="251"/>
      <c r="G179" s="130">
        <f t="shared" si="22"/>
        <v>0</v>
      </c>
      <c r="H179" s="238">
        <f t="shared" si="23"/>
        <v>0</v>
      </c>
      <c r="I179" s="238"/>
      <c r="J179" s="251"/>
      <c r="K179" s="130">
        <f t="shared" si="24"/>
        <v>0</v>
      </c>
      <c r="L179" s="238">
        <f t="shared" si="25"/>
        <v>0</v>
      </c>
      <c r="M179" s="238">
        <f t="shared" si="27"/>
        <v>0</v>
      </c>
      <c r="N179" s="35"/>
    </row>
    <row r="180" spans="1:17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f t="shared" si="22"/>
        <v>0</v>
      </c>
      <c r="H180" s="238">
        <f t="shared" si="23"/>
        <v>0</v>
      </c>
      <c r="I180" s="238">
        <v>0</v>
      </c>
      <c r="J180" s="251">
        <v>0</v>
      </c>
      <c r="K180" s="130">
        <f t="shared" si="24"/>
        <v>0</v>
      </c>
      <c r="L180" s="238">
        <f t="shared" si="25"/>
        <v>0</v>
      </c>
      <c r="M180" s="238">
        <f t="shared" si="27"/>
        <v>0</v>
      </c>
      <c r="N180" s="35"/>
    </row>
    <row r="181" spans="1:17" customFormat="1">
      <c r="A181" s="252" t="s">
        <v>296</v>
      </c>
      <c r="B181" s="261"/>
      <c r="C181" s="238">
        <f>C190</f>
        <v>70523873</v>
      </c>
      <c r="D181" s="245">
        <f>D190</f>
        <v>70523873</v>
      </c>
      <c r="E181" s="245">
        <f>E190</f>
        <v>9846860.1600000001</v>
      </c>
      <c r="F181" s="251">
        <f>F190</f>
        <v>9846860.1600000001</v>
      </c>
      <c r="G181" s="130">
        <f t="shared" si="22"/>
        <v>7.4156843724727209E-2</v>
      </c>
      <c r="H181" s="238">
        <f t="shared" si="23"/>
        <v>60677012.840000004</v>
      </c>
      <c r="I181" s="245">
        <f>I190</f>
        <v>9217280.6999999993</v>
      </c>
      <c r="J181" s="251">
        <f>J190</f>
        <v>9217280.6999999993</v>
      </c>
      <c r="K181" s="130">
        <f t="shared" si="24"/>
        <v>8.7632594109802772E-2</v>
      </c>
      <c r="L181" s="238">
        <f t="shared" si="25"/>
        <v>61306592.299999997</v>
      </c>
      <c r="M181" s="238">
        <f>M190</f>
        <v>0</v>
      </c>
      <c r="N181" s="35"/>
    </row>
    <row r="182" spans="1:17" customFormat="1">
      <c r="A182" s="132" t="s">
        <v>297</v>
      </c>
      <c r="B182" s="262"/>
      <c r="C182" s="133">
        <f>C13+C181</f>
        <v>788853853</v>
      </c>
      <c r="D182" s="133">
        <f>D13+D181</f>
        <v>788853853</v>
      </c>
      <c r="E182" s="133">
        <f>E13+E181</f>
        <v>132784240.34000002</v>
      </c>
      <c r="F182" s="133">
        <f>F13+F181</f>
        <v>132784240.34000002</v>
      </c>
      <c r="G182" s="134">
        <v>1</v>
      </c>
      <c r="H182" s="133">
        <f>H13+H181</f>
        <v>656069612.65999997</v>
      </c>
      <c r="I182" s="133">
        <f>I13+I181</f>
        <v>105180963.7</v>
      </c>
      <c r="J182" s="133">
        <f>J13+J181</f>
        <v>105180963.7</v>
      </c>
      <c r="K182" s="134">
        <v>1</v>
      </c>
      <c r="L182" s="133">
        <f>L13+L181</f>
        <v>683672889.29999995</v>
      </c>
      <c r="M182" s="133">
        <f>M13+M181</f>
        <v>0</v>
      </c>
      <c r="N182" s="135"/>
    </row>
    <row r="183" spans="1:17" customFormat="1" ht="12.75" customHeight="1">
      <c r="A183" s="309" t="str">
        <f>'Anexo_1_-_Balanço_Orçamentário'!A126:K126</f>
        <v>FONTE: Sistema FIPLAN, Unidade Responsável: SEFAZ/SATE. Emissão:09/07/2024</v>
      </c>
      <c r="B183" s="309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136"/>
    </row>
    <row r="184" spans="1:17" customFormat="1" ht="12.75" customHeight="1">
      <c r="A184" s="310" t="s">
        <v>298</v>
      </c>
      <c r="B184" s="310"/>
      <c r="C184" s="310"/>
      <c r="D184" s="310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7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7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7" customFormat="1">
      <c r="A187" s="122"/>
      <c r="B187" s="123"/>
      <c r="C187" s="123" t="s">
        <v>95</v>
      </c>
      <c r="D187" s="123" t="s">
        <v>95</v>
      </c>
      <c r="E187" s="306" t="s">
        <v>96</v>
      </c>
      <c r="F187" s="306"/>
      <c r="G187" s="306"/>
      <c r="H187" s="124" t="s">
        <v>10</v>
      </c>
      <c r="I187" s="306" t="s">
        <v>97</v>
      </c>
      <c r="J187" s="306"/>
      <c r="K187" s="306"/>
      <c r="L187" s="124" t="s">
        <v>10</v>
      </c>
      <c r="M187" s="307" t="s">
        <v>152</v>
      </c>
      <c r="N187" s="1"/>
    </row>
    <row r="188" spans="1:17" customFormat="1" ht="22.5" customHeight="1">
      <c r="A188" s="125" t="s">
        <v>299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7"/>
      <c r="N188" s="1"/>
    </row>
    <row r="189" spans="1:17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7"/>
      <c r="N189" s="1"/>
    </row>
    <row r="190" spans="1:17" customFormat="1" ht="11.25" customHeight="1">
      <c r="A190" s="254" t="s">
        <v>300</v>
      </c>
      <c r="B190" s="278"/>
      <c r="C190" s="236">
        <f>SUM(C191,C195,C199,C203,C216,C221,C226,C230,C236,C242,C250,C256,C266,C270,C275,C280,C284,C288,C295,C300,C307,C310,C317,C324,C328,C334,C341,C346,C355)</f>
        <v>70523873</v>
      </c>
      <c r="D190" s="236">
        <f>SUM(D191,D195,D199,D203,D216,D221,D226,D230,D236,D242,D250,D256,D266,D270,D275,D280,D284,D288,D295,D300,D307,D310,D317,D324,D328,D334,D341,D346,D355)</f>
        <v>70523873</v>
      </c>
      <c r="E190" s="236">
        <f>SUM(E191,E195,E199,E203,E216,E221,E226,E230,E236,E242,E250,E256,E266,E270,E275,E280,E284,E288,E295,E300,E307,E310,E317,E324,E328,E334,E341,E346,E355)</f>
        <v>9846860.1600000001</v>
      </c>
      <c r="F190" s="236">
        <f>SUM(F191,F195,F199,F203,F216,F221,F226,F230,F236,F242,F250,F256,F266,F270,F275,F280,F284,F288,F295,F300,F307,F310,F317,F324,F328,F334,F341,F346,F355)</f>
        <v>9846860.1600000001</v>
      </c>
      <c r="G190" s="255">
        <f t="shared" ref="G190:G221" si="28">F190/F$182</f>
        <v>7.4156843724727209E-2</v>
      </c>
      <c r="H190" s="236">
        <f t="shared" ref="H190:H221" si="29">D190-F190</f>
        <v>60677012.840000004</v>
      </c>
      <c r="I190" s="236">
        <f>SUM(I191,I195,I199,I203,I216,I221,I226,I230,I236,I242,I250,I256,I266,I270,I275,I280,I284,I288,I295,I300,I307,I310,I317,I324,I328,I334,I341,I346,I355)</f>
        <v>9217280.6999999993</v>
      </c>
      <c r="J190" s="236">
        <f>SUM(J191,J195,J199,J203,J216,J221,J226,J230,J236,J242,J250,J256,J266,J270,J275,J280,J284,J288,J295,J300,J307,J310,J317,J324,J328,J334,J341,J346,J355)</f>
        <v>9217280.6999999993</v>
      </c>
      <c r="K190" s="255">
        <f t="shared" ref="K190:K221" si="30">J190/J$182</f>
        <v>8.7632594109802772E-2</v>
      </c>
      <c r="L190" s="236">
        <f t="shared" ref="L190:L221" si="31">D190-J190</f>
        <v>61306592.299999997</v>
      </c>
      <c r="M190" s="236">
        <f>SUM(M191,M195,M199,M203,M216,M221,M226,M230,M236,M242,M250,M256,M266,M270,M275,M280,M284,M288,M295,M300,M307,M310,M317,M324,M328,M334,M341,M346,M355)</f>
        <v>0</v>
      </c>
      <c r="N190" s="1"/>
    </row>
    <row r="191" spans="1:17" customFormat="1" ht="11.25" hidden="1" customHeight="1">
      <c r="A191" s="252" t="s">
        <v>159</v>
      </c>
      <c r="B191" s="261"/>
      <c r="C191" s="238">
        <f>SUM(C192:C194)</f>
        <v>0</v>
      </c>
      <c r="D191" s="238">
        <f>SUM(D192:D194)</f>
        <v>0</v>
      </c>
      <c r="E191" s="238">
        <f>SUM(E192:E194)</f>
        <v>0</v>
      </c>
      <c r="F191" s="238">
        <f>SUM(F192:F194)</f>
        <v>0</v>
      </c>
      <c r="G191" s="130">
        <f t="shared" si="28"/>
        <v>0</v>
      </c>
      <c r="H191" s="238">
        <f t="shared" si="29"/>
        <v>0</v>
      </c>
      <c r="I191" s="238">
        <f>SUM(I192:I194)</f>
        <v>0</v>
      </c>
      <c r="J191" s="238">
        <f>SUM(J192:J194)</f>
        <v>0</v>
      </c>
      <c r="K191" s="130">
        <f t="shared" si="30"/>
        <v>0</v>
      </c>
      <c r="L191" s="238">
        <f t="shared" si="31"/>
        <v>0</v>
      </c>
      <c r="M191" s="238">
        <f>SUM(M192:M194)</f>
        <v>0</v>
      </c>
      <c r="N191" s="1"/>
    </row>
    <row r="192" spans="1:17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f t="shared" si="28"/>
        <v>0</v>
      </c>
      <c r="H192" s="238">
        <f t="shared" si="29"/>
        <v>0</v>
      </c>
      <c r="I192" s="238"/>
      <c r="J192" s="238"/>
      <c r="K192" s="130">
        <f t="shared" si="30"/>
        <v>0</v>
      </c>
      <c r="L192" s="238">
        <f t="shared" si="31"/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f t="shared" si="28"/>
        <v>0</v>
      </c>
      <c r="H193" s="238">
        <f t="shared" si="29"/>
        <v>0</v>
      </c>
      <c r="I193" s="238"/>
      <c r="J193" s="238"/>
      <c r="K193" s="130">
        <f t="shared" si="30"/>
        <v>0</v>
      </c>
      <c r="L193" s="238">
        <f t="shared" si="31"/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f t="shared" si="28"/>
        <v>0</v>
      </c>
      <c r="H194" s="238">
        <f t="shared" si="29"/>
        <v>0</v>
      </c>
      <c r="I194" s="238"/>
      <c r="J194" s="238"/>
      <c r="K194" s="130">
        <f t="shared" si="30"/>
        <v>0</v>
      </c>
      <c r="L194" s="238">
        <f t="shared" si="31"/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customFormat="1" ht="11.25" customHeight="1">
      <c r="A199" s="252" t="s">
        <v>166</v>
      </c>
      <c r="B199" s="261" t="s">
        <v>422</v>
      </c>
      <c r="C199" s="238">
        <f>SUM(C200:C202)</f>
        <v>56751796</v>
      </c>
      <c r="D199" s="238">
        <f>SUM(D200:D202)</f>
        <v>56751796</v>
      </c>
      <c r="E199" s="238">
        <f>SUM(E200:E202)</f>
        <v>8118782.5999999996</v>
      </c>
      <c r="F199" s="238">
        <f>SUM(F200:F202)</f>
        <v>8118782.5999999996</v>
      </c>
      <c r="G199" s="130">
        <f t="shared" si="28"/>
        <v>6.1142667075637078E-2</v>
      </c>
      <c r="H199" s="238">
        <f t="shared" si="29"/>
        <v>48633013.399999999</v>
      </c>
      <c r="I199" s="238">
        <f>SUM(I200:I202)</f>
        <v>8093782.5999999996</v>
      </c>
      <c r="J199" s="238">
        <f>SUM(J200:J202)</f>
        <v>8093782.5999999996</v>
      </c>
      <c r="K199" s="130">
        <f t="shared" si="30"/>
        <v>7.6951021508847417E-2</v>
      </c>
      <c r="L199" s="238">
        <f t="shared" si="31"/>
        <v>48658013.399999999</v>
      </c>
      <c r="M199" s="238">
        <f>SUM(M200:M202)</f>
        <v>0</v>
      </c>
    </row>
    <row r="200" spans="1:13" customFormat="1" ht="11.25" customHeight="1">
      <c r="A200" s="253" t="s">
        <v>168</v>
      </c>
      <c r="B200" s="261" t="s">
        <v>424</v>
      </c>
      <c r="C200" s="238">
        <v>56693573</v>
      </c>
      <c r="D200" s="238">
        <v>56693573</v>
      </c>
      <c r="E200" s="238">
        <v>8093782.5999999996</v>
      </c>
      <c r="F200" s="238">
        <v>8093782.5999999996</v>
      </c>
      <c r="G200" s="130">
        <f t="shared" si="28"/>
        <v>6.0954391720549859E-2</v>
      </c>
      <c r="H200" s="238">
        <f t="shared" si="29"/>
        <v>48599790.399999999</v>
      </c>
      <c r="I200" s="238">
        <v>8093782.5999999996</v>
      </c>
      <c r="J200" s="238">
        <v>8093782.5999999996</v>
      </c>
      <c r="K200" s="130">
        <f t="shared" si="30"/>
        <v>7.6951021508847417E-2</v>
      </c>
      <c r="L200" s="238">
        <f t="shared" si="31"/>
        <v>48599790.399999999</v>
      </c>
      <c r="M200" s="238">
        <f t="shared" ref="M200:M202" si="32">IF($M$2=6,F200-J200,0)</f>
        <v>0</v>
      </c>
    </row>
    <row r="201" spans="1:13" customFormat="1" ht="11.25" hidden="1" customHeight="1">
      <c r="A201" s="253" t="s">
        <v>169</v>
      </c>
      <c r="B201" s="261" t="s">
        <v>425</v>
      </c>
      <c r="C201" s="238">
        <v>0</v>
      </c>
      <c r="D201" s="238">
        <v>0</v>
      </c>
      <c r="E201" s="238">
        <v>0</v>
      </c>
      <c r="F201" s="238">
        <v>0</v>
      </c>
      <c r="G201" s="130">
        <f t="shared" si="28"/>
        <v>0</v>
      </c>
      <c r="H201" s="238">
        <f t="shared" si="29"/>
        <v>0</v>
      </c>
      <c r="I201" s="238">
        <v>0</v>
      </c>
      <c r="J201" s="238">
        <v>0</v>
      </c>
      <c r="K201" s="130">
        <f t="shared" si="30"/>
        <v>0</v>
      </c>
      <c r="L201" s="238">
        <f t="shared" si="31"/>
        <v>0</v>
      </c>
      <c r="M201" s="238">
        <f t="shared" si="32"/>
        <v>0</v>
      </c>
    </row>
    <row r="202" spans="1:13" customFormat="1" ht="11.25" customHeight="1">
      <c r="A202" s="253" t="s">
        <v>179</v>
      </c>
      <c r="B202" s="261" t="s">
        <v>430</v>
      </c>
      <c r="C202" s="238">
        <v>58223</v>
      </c>
      <c r="D202" s="238">
        <v>58223</v>
      </c>
      <c r="E202" s="238">
        <v>25000</v>
      </c>
      <c r="F202" s="238">
        <v>25000</v>
      </c>
      <c r="G202" s="130">
        <f t="shared" si="28"/>
        <v>1.8827535508721799E-4</v>
      </c>
      <c r="H202" s="238">
        <f t="shared" si="29"/>
        <v>33223</v>
      </c>
      <c r="I202" s="238">
        <v>0</v>
      </c>
      <c r="J202" s="238">
        <v>0</v>
      </c>
      <c r="K202" s="130">
        <f t="shared" si="30"/>
        <v>0</v>
      </c>
      <c r="L202" s="238">
        <f t="shared" si="31"/>
        <v>58223</v>
      </c>
      <c r="M202" s="238">
        <f t="shared" si="32"/>
        <v>0</v>
      </c>
    </row>
    <row r="203" spans="1:13" customFormat="1" ht="11.25" hidden="1" customHeight="1">
      <c r="A203" s="252" t="s">
        <v>170</v>
      </c>
      <c r="B203" s="261"/>
      <c r="C203" s="238">
        <f>SUM(C204:C215)</f>
        <v>0</v>
      </c>
      <c r="D203" s="238">
        <f>SUM(D204:D215)</f>
        <v>0</v>
      </c>
      <c r="E203" s="238">
        <f>SUM(E204:E215)</f>
        <v>0</v>
      </c>
      <c r="F203" s="238">
        <f>SUM(F204:F215)</f>
        <v>0</v>
      </c>
      <c r="G203" s="130">
        <f t="shared" si="28"/>
        <v>0</v>
      </c>
      <c r="H203" s="238">
        <f t="shared" si="29"/>
        <v>0</v>
      </c>
      <c r="I203" s="238">
        <f>SUM(I204:I215)</f>
        <v>0</v>
      </c>
      <c r="J203" s="238">
        <f>SUM(J204:J215)</f>
        <v>0</v>
      </c>
      <c r="K203" s="130">
        <f t="shared" si="30"/>
        <v>0</v>
      </c>
      <c r="L203" s="238">
        <f t="shared" si="31"/>
        <v>0</v>
      </c>
      <c r="M203" s="238">
        <f>SUM(M204:M215)</f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f t="shared" si="28"/>
        <v>0</v>
      </c>
      <c r="H204" s="238">
        <f t="shared" si="29"/>
        <v>0</v>
      </c>
      <c r="I204" s="238"/>
      <c r="J204" s="238"/>
      <c r="K204" s="130">
        <f t="shared" si="30"/>
        <v>0</v>
      </c>
      <c r="L204" s="238">
        <f t="shared" si="31"/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f t="shared" si="28"/>
        <v>0</v>
      </c>
      <c r="H205" s="238">
        <f t="shared" si="29"/>
        <v>0</v>
      </c>
      <c r="I205" s="238"/>
      <c r="J205" s="238"/>
      <c r="K205" s="130">
        <f t="shared" si="30"/>
        <v>0</v>
      </c>
      <c r="L205" s="238">
        <f t="shared" si="31"/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f t="shared" si="28"/>
        <v>0</v>
      </c>
      <c r="H206" s="238">
        <f t="shared" si="29"/>
        <v>0</v>
      </c>
      <c r="I206" s="238"/>
      <c r="J206" s="238"/>
      <c r="K206" s="130">
        <f t="shared" si="30"/>
        <v>0</v>
      </c>
      <c r="L206" s="238">
        <f t="shared" si="31"/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f t="shared" si="28"/>
        <v>0</v>
      </c>
      <c r="H207" s="238">
        <f t="shared" si="29"/>
        <v>0</v>
      </c>
      <c r="I207" s="238"/>
      <c r="J207" s="238"/>
      <c r="K207" s="130">
        <f t="shared" si="30"/>
        <v>0</v>
      </c>
      <c r="L207" s="238">
        <f t="shared" si="31"/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f>SUM(C217:C220)</f>
        <v>0</v>
      </c>
      <c r="D216" s="238">
        <f>SUM(D217:D220)</f>
        <v>0</v>
      </c>
      <c r="E216" s="238">
        <f>SUM(E217:E220)</f>
        <v>0</v>
      </c>
      <c r="F216" s="238">
        <f>SUM(F217:F220)</f>
        <v>0</v>
      </c>
      <c r="G216" s="130">
        <f t="shared" si="28"/>
        <v>0</v>
      </c>
      <c r="H216" s="238">
        <f t="shared" si="29"/>
        <v>0</v>
      </c>
      <c r="I216" s="238">
        <f>SUM(I217:I220)</f>
        <v>0</v>
      </c>
      <c r="J216" s="238">
        <f>SUM(J217:J220)</f>
        <v>0</v>
      </c>
      <c r="K216" s="130">
        <f t="shared" si="30"/>
        <v>0</v>
      </c>
      <c r="L216" s="238">
        <f t="shared" si="31"/>
        <v>0</v>
      </c>
      <c r="M216" s="238">
        <f>SUM(M217:M220)</f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f t="shared" si="28"/>
        <v>0</v>
      </c>
      <c r="H220" s="238">
        <f t="shared" si="29"/>
        <v>0</v>
      </c>
      <c r="I220" s="238"/>
      <c r="J220" s="238"/>
      <c r="K220" s="130">
        <f t="shared" si="30"/>
        <v>0</v>
      </c>
      <c r="L220" s="238">
        <f t="shared" si="31"/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f>SUM(C222:C225)</f>
        <v>0</v>
      </c>
      <c r="D221" s="238">
        <f>SUM(D222:D225)</f>
        <v>0</v>
      </c>
      <c r="E221" s="238">
        <f>SUM(E222:E225)</f>
        <v>0</v>
      </c>
      <c r="F221" s="238">
        <f>SUM(F222:F225)</f>
        <v>0</v>
      </c>
      <c r="G221" s="130">
        <f t="shared" si="28"/>
        <v>0</v>
      </c>
      <c r="H221" s="238">
        <f t="shared" si="29"/>
        <v>0</v>
      </c>
      <c r="I221" s="238">
        <f>SUM(I222:I225)</f>
        <v>0</v>
      </c>
      <c r="J221" s="238">
        <f>SUM(J222:J225)</f>
        <v>0</v>
      </c>
      <c r="K221" s="130">
        <f t="shared" si="30"/>
        <v>0</v>
      </c>
      <c r="L221" s="238">
        <f t="shared" si="31"/>
        <v>0</v>
      </c>
      <c r="M221" s="238">
        <f>SUM(M222:M225)</f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f t="shared" ref="G222:G253" si="33">F222/F$182</f>
        <v>0</v>
      </c>
      <c r="H222" s="238">
        <f t="shared" ref="H222:H253" si="34">D222-F222</f>
        <v>0</v>
      </c>
      <c r="I222" s="238"/>
      <c r="J222" s="238"/>
      <c r="K222" s="130">
        <f t="shared" ref="K222:K253" si="35">J222/J$182</f>
        <v>0</v>
      </c>
      <c r="L222" s="238">
        <f t="shared" ref="L222:L253" si="36">D222-J222</f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f t="shared" si="33"/>
        <v>0</v>
      </c>
      <c r="H223" s="238">
        <f t="shared" si="34"/>
        <v>0</v>
      </c>
      <c r="I223" s="238"/>
      <c r="J223" s="238"/>
      <c r="K223" s="130">
        <f t="shared" si="35"/>
        <v>0</v>
      </c>
      <c r="L223" s="238">
        <f t="shared" si="36"/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f t="shared" si="33"/>
        <v>0</v>
      </c>
      <c r="H224" s="238">
        <f t="shared" si="34"/>
        <v>0</v>
      </c>
      <c r="I224" s="238"/>
      <c r="J224" s="238"/>
      <c r="K224" s="130">
        <f t="shared" si="35"/>
        <v>0</v>
      </c>
      <c r="L224" s="238">
        <f t="shared" si="36"/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f t="shared" si="33"/>
        <v>0</v>
      </c>
      <c r="H225" s="238">
        <f t="shared" si="34"/>
        <v>0</v>
      </c>
      <c r="I225" s="238"/>
      <c r="J225" s="238"/>
      <c r="K225" s="130">
        <f t="shared" si="35"/>
        <v>0</v>
      </c>
      <c r="L225" s="238">
        <f t="shared" si="36"/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f>SUM(C227:C229)</f>
        <v>0</v>
      </c>
      <c r="D226" s="238">
        <f>SUM(D227:D229)</f>
        <v>0</v>
      </c>
      <c r="E226" s="238">
        <f>SUM(E227:E229)</f>
        <v>0</v>
      </c>
      <c r="F226" s="238">
        <f>SUM(F227:F229)</f>
        <v>0</v>
      </c>
      <c r="G226" s="130">
        <f t="shared" si="33"/>
        <v>0</v>
      </c>
      <c r="H226" s="238">
        <f t="shared" si="34"/>
        <v>0</v>
      </c>
      <c r="I226" s="238">
        <f>SUM(I227:I229)</f>
        <v>0</v>
      </c>
      <c r="J226" s="238">
        <f>SUM(J227:J229)</f>
        <v>0</v>
      </c>
      <c r="K226" s="130">
        <f t="shared" si="35"/>
        <v>0</v>
      </c>
      <c r="L226" s="238">
        <f t="shared" si="36"/>
        <v>0</v>
      </c>
      <c r="M226" s="238">
        <f>SUM(M227:M229)</f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f>SUM(C231:C235)</f>
        <v>0</v>
      </c>
      <c r="D230" s="238">
        <f>SUM(D231:D235)</f>
        <v>0</v>
      </c>
      <c r="E230" s="238">
        <f>SUM(E231:E235)</f>
        <v>0</v>
      </c>
      <c r="F230" s="238">
        <f>SUM(F231:F235)</f>
        <v>0</v>
      </c>
      <c r="G230" s="130">
        <f t="shared" si="33"/>
        <v>0</v>
      </c>
      <c r="H230" s="238">
        <f t="shared" si="34"/>
        <v>0</v>
      </c>
      <c r="I230" s="238">
        <f>SUM(I231:I235)</f>
        <v>0</v>
      </c>
      <c r="J230" s="238">
        <f>SUM(J231:J235)</f>
        <v>0</v>
      </c>
      <c r="K230" s="130">
        <f t="shared" si="35"/>
        <v>0</v>
      </c>
      <c r="L230" s="238">
        <f t="shared" si="36"/>
        <v>0</v>
      </c>
      <c r="M230" s="238">
        <f>SUM(M231:M235)</f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f t="shared" si="33"/>
        <v>0</v>
      </c>
      <c r="H234" s="238">
        <f t="shared" si="34"/>
        <v>0</v>
      </c>
      <c r="I234" s="238"/>
      <c r="J234" s="238"/>
      <c r="K234" s="130">
        <f t="shared" si="35"/>
        <v>0</v>
      </c>
      <c r="L234" s="238">
        <f t="shared" si="36"/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customFormat="1" ht="10.5" customHeight="1">
      <c r="A236" s="252" t="s">
        <v>196</v>
      </c>
      <c r="B236" s="261" t="s">
        <v>426</v>
      </c>
      <c r="C236" s="238">
        <f>C238</f>
        <v>13772077</v>
      </c>
      <c r="D236" s="238">
        <f>SUM(D237:D241)</f>
        <v>13772077</v>
      </c>
      <c r="E236" s="238">
        <f>SUM(E237:E241)</f>
        <v>1728077.56</v>
      </c>
      <c r="F236" s="238">
        <f>SUM(F237:F241)</f>
        <v>1728077.56</v>
      </c>
      <c r="G236" s="130">
        <f t="shared" si="33"/>
        <v>1.3014176649090131E-2</v>
      </c>
      <c r="H236" s="238">
        <f t="shared" si="34"/>
        <v>12043999.439999999</v>
      </c>
      <c r="I236" s="238">
        <f>SUM(I237:I241)</f>
        <v>1123498.1000000001</v>
      </c>
      <c r="J236" s="238">
        <f>SUM(J237:J241)</f>
        <v>1123498.1000000001</v>
      </c>
      <c r="K236" s="130">
        <f t="shared" si="35"/>
        <v>1.0681572600955357E-2</v>
      </c>
      <c r="L236" s="238">
        <f t="shared" si="36"/>
        <v>12648578.9</v>
      </c>
      <c r="M236" s="238">
        <f>SUM(M237:M241)</f>
        <v>0</v>
      </c>
    </row>
    <row r="237" spans="1:13" customFormat="1" ht="3" customHeight="1">
      <c r="A237" s="252" t="s">
        <v>197</v>
      </c>
      <c r="B237" s="261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customFormat="1" ht="11.25" customHeight="1">
      <c r="A238" s="256" t="s">
        <v>198</v>
      </c>
      <c r="B238" s="279" t="s">
        <v>427</v>
      </c>
      <c r="C238" s="245">
        <v>13772077</v>
      </c>
      <c r="D238" s="245">
        <v>13772077</v>
      </c>
      <c r="E238" s="245">
        <v>1728077.56</v>
      </c>
      <c r="F238" s="245">
        <v>1728077.56</v>
      </c>
      <c r="G238" s="257">
        <f t="shared" si="33"/>
        <v>1.3014176649090131E-2</v>
      </c>
      <c r="H238" s="245">
        <f t="shared" si="34"/>
        <v>12043999.439999999</v>
      </c>
      <c r="I238" s="245">
        <v>1123498.1000000001</v>
      </c>
      <c r="J238" s="245">
        <v>1123498.1000000001</v>
      </c>
      <c r="K238" s="257">
        <f t="shared" si="35"/>
        <v>1.0681572600955357E-2</v>
      </c>
      <c r="L238" s="245">
        <f t="shared" si="36"/>
        <v>12648578.9</v>
      </c>
      <c r="M238" s="245">
        <f t="shared" ref="M238" si="37">IF($M$2=6,F238-J238,0)</f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si="33"/>
        <v>0</v>
      </c>
      <c r="H239" s="89">
        <f t="shared" si="34"/>
        <v>0</v>
      </c>
      <c r="I239" s="89"/>
      <c r="J239" s="89"/>
      <c r="K239" s="130">
        <f t="shared" si="35"/>
        <v>0</v>
      </c>
      <c r="L239" s="89">
        <f t="shared" si="36"/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33"/>
        <v>0</v>
      </c>
      <c r="H240" s="89">
        <f t="shared" si="34"/>
        <v>0</v>
      </c>
      <c r="I240" s="89"/>
      <c r="J240" s="89"/>
      <c r="K240" s="130">
        <f t="shared" si="35"/>
        <v>0</v>
      </c>
      <c r="L240" s="89">
        <f t="shared" si="36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33"/>
        <v>0</v>
      </c>
      <c r="H241" s="89">
        <f t="shared" si="34"/>
        <v>0</v>
      </c>
      <c r="I241" s="89"/>
      <c r="J241" s="89"/>
      <c r="K241" s="130">
        <f t="shared" si="35"/>
        <v>0</v>
      </c>
      <c r="L241" s="89">
        <f t="shared" si="36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33"/>
        <v>0</v>
      </c>
      <c r="H242" s="89">
        <f t="shared" si="34"/>
        <v>0</v>
      </c>
      <c r="I242" s="89">
        <f>SUM(I243:I249)</f>
        <v>0</v>
      </c>
      <c r="J242" s="89">
        <f>SUM(J243:J249)</f>
        <v>0</v>
      </c>
      <c r="K242" s="130">
        <f t="shared" si="35"/>
        <v>0</v>
      </c>
      <c r="L242" s="89">
        <f t="shared" si="36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33"/>
        <v>0</v>
      </c>
      <c r="H246" s="89">
        <f t="shared" si="34"/>
        <v>0</v>
      </c>
      <c r="I246" s="89"/>
      <c r="J246" s="89"/>
      <c r="K246" s="130">
        <f t="shared" si="35"/>
        <v>0</v>
      </c>
      <c r="L246" s="89">
        <f t="shared" si="36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33"/>
        <v>0</v>
      </c>
      <c r="H250" s="89">
        <f t="shared" si="34"/>
        <v>0</v>
      </c>
      <c r="I250" s="89">
        <f>SUM(I251:I255)</f>
        <v>0</v>
      </c>
      <c r="J250" s="89">
        <f>SUM(J251:J255)</f>
        <v>0</v>
      </c>
      <c r="K250" s="130">
        <f t="shared" si="35"/>
        <v>0</v>
      </c>
      <c r="L250" s="89">
        <f t="shared" si="36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38">F254/F$182</f>
        <v>0</v>
      </c>
      <c r="H254" s="89">
        <f t="shared" ref="H254:H285" si="39">D254-F254</f>
        <v>0</v>
      </c>
      <c r="I254" s="89"/>
      <c r="J254" s="89"/>
      <c r="K254" s="130">
        <f t="shared" ref="K254:K285" si="40">J254/J$182</f>
        <v>0</v>
      </c>
      <c r="L254" s="89">
        <f t="shared" ref="L254:L285" si="41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38"/>
        <v>0</v>
      </c>
      <c r="H255" s="89">
        <f t="shared" si="39"/>
        <v>0</v>
      </c>
      <c r="I255" s="89"/>
      <c r="J255" s="89"/>
      <c r="K255" s="130">
        <f t="shared" si="40"/>
        <v>0</v>
      </c>
      <c r="L255" s="89">
        <f t="shared" si="41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38"/>
        <v>0</v>
      </c>
      <c r="H256" s="89">
        <f t="shared" si="39"/>
        <v>0</v>
      </c>
      <c r="I256" s="89">
        <f>SUM(I257:I265)</f>
        <v>0</v>
      </c>
      <c r="J256" s="89">
        <f>SUM(J257:J265)</f>
        <v>0</v>
      </c>
      <c r="K256" s="130">
        <f t="shared" si="40"/>
        <v>0</v>
      </c>
      <c r="L256" s="89">
        <f t="shared" si="41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38"/>
        <v>0</v>
      </c>
      <c r="H257" s="89">
        <f t="shared" si="39"/>
        <v>0</v>
      </c>
      <c r="I257" s="89"/>
      <c r="J257" s="89"/>
      <c r="K257" s="130">
        <f t="shared" si="40"/>
        <v>0</v>
      </c>
      <c r="L257" s="89">
        <f t="shared" si="41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38"/>
        <v>0</v>
      </c>
      <c r="H258" s="89">
        <f t="shared" si="39"/>
        <v>0</v>
      </c>
      <c r="I258" s="89"/>
      <c r="J258" s="89"/>
      <c r="K258" s="130">
        <f t="shared" si="40"/>
        <v>0</v>
      </c>
      <c r="L258" s="89">
        <f t="shared" si="41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38"/>
        <v>0</v>
      </c>
      <c r="H260" s="89">
        <f t="shared" si="39"/>
        <v>0</v>
      </c>
      <c r="I260" s="89"/>
      <c r="J260" s="89"/>
      <c r="K260" s="130">
        <f t="shared" si="40"/>
        <v>0</v>
      </c>
      <c r="L260" s="89">
        <f t="shared" si="41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38"/>
        <v>0</v>
      </c>
      <c r="H266" s="89">
        <f t="shared" si="39"/>
        <v>0</v>
      </c>
      <c r="I266" s="89">
        <f>SUM(I267:I269)</f>
        <v>0</v>
      </c>
      <c r="J266" s="89">
        <f>SUM(J267:J269)</f>
        <v>0</v>
      </c>
      <c r="K266" s="130">
        <f t="shared" si="40"/>
        <v>0</v>
      </c>
      <c r="L266" s="89">
        <f t="shared" si="41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38"/>
        <v>0</v>
      </c>
      <c r="H270" s="89">
        <f t="shared" si="39"/>
        <v>0</v>
      </c>
      <c r="I270" s="89">
        <f>SUM(I271:I274)</f>
        <v>0</v>
      </c>
      <c r="J270" s="89">
        <f>SUM(J271:J274)</f>
        <v>0</v>
      </c>
      <c r="K270" s="130">
        <f t="shared" si="40"/>
        <v>0</v>
      </c>
      <c r="L270" s="89">
        <f t="shared" si="41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38"/>
        <v>0</v>
      </c>
      <c r="H274" s="89">
        <f t="shared" si="39"/>
        <v>0</v>
      </c>
      <c r="I274" s="89"/>
      <c r="J274" s="89"/>
      <c r="K274" s="130">
        <f t="shared" si="40"/>
        <v>0</v>
      </c>
      <c r="L274" s="89">
        <f t="shared" si="41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38"/>
        <v>0</v>
      </c>
      <c r="H275" s="89">
        <f t="shared" si="39"/>
        <v>0</v>
      </c>
      <c r="I275" s="89">
        <f>SUM(I276:I279)</f>
        <v>0</v>
      </c>
      <c r="J275" s="89">
        <f>SUM(J276:J279)</f>
        <v>0</v>
      </c>
      <c r="K275" s="130">
        <f t="shared" si="40"/>
        <v>0</v>
      </c>
      <c r="L275" s="89">
        <f t="shared" si="41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38"/>
        <v>0</v>
      </c>
      <c r="H279" s="89">
        <f t="shared" si="39"/>
        <v>0</v>
      </c>
      <c r="I279" s="89"/>
      <c r="J279" s="89"/>
      <c r="K279" s="130">
        <f t="shared" si="40"/>
        <v>0</v>
      </c>
      <c r="L279" s="89">
        <f t="shared" si="41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38"/>
        <v>0</v>
      </c>
      <c r="H280" s="89">
        <f t="shared" si="39"/>
        <v>0</v>
      </c>
      <c r="I280" s="89">
        <f>SUM(I281:I283)</f>
        <v>0</v>
      </c>
      <c r="J280" s="89">
        <f>SUM(J281:J283)</f>
        <v>0</v>
      </c>
      <c r="K280" s="130">
        <f t="shared" si="40"/>
        <v>0</v>
      </c>
      <c r="L280" s="89">
        <f t="shared" si="41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42">F286/F$182</f>
        <v>0</v>
      </c>
      <c r="H286" s="89">
        <f t="shared" ref="H286:H317" si="43">D286-F286</f>
        <v>0</v>
      </c>
      <c r="I286" s="89"/>
      <c r="J286" s="89"/>
      <c r="K286" s="130">
        <f t="shared" ref="K286:K317" si="44">J286/J$182</f>
        <v>0</v>
      </c>
      <c r="L286" s="89">
        <f t="shared" ref="L286:L317" si="45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42"/>
        <v>0</v>
      </c>
      <c r="H287" s="89">
        <f t="shared" si="43"/>
        <v>0</v>
      </c>
      <c r="I287" s="89"/>
      <c r="J287" s="89"/>
      <c r="K287" s="130">
        <f t="shared" si="44"/>
        <v>0</v>
      </c>
      <c r="L287" s="89">
        <f t="shared" si="45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42"/>
        <v>0</v>
      </c>
      <c r="H288" s="89">
        <f t="shared" si="43"/>
        <v>0</v>
      </c>
      <c r="I288" s="89">
        <f>SUM(I289:I294)</f>
        <v>0</v>
      </c>
      <c r="J288" s="89">
        <f>SUM(J289:J294)</f>
        <v>0</v>
      </c>
      <c r="K288" s="130">
        <f t="shared" si="44"/>
        <v>0</v>
      </c>
      <c r="L288" s="89">
        <f t="shared" si="45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42"/>
        <v>0</v>
      </c>
      <c r="H289" s="89">
        <f t="shared" si="43"/>
        <v>0</v>
      </c>
      <c r="I289" s="89"/>
      <c r="J289" s="89"/>
      <c r="K289" s="130">
        <f t="shared" si="44"/>
        <v>0</v>
      </c>
      <c r="L289" s="89">
        <f t="shared" si="45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42"/>
        <v>0</v>
      </c>
      <c r="H290" s="89">
        <f t="shared" si="43"/>
        <v>0</v>
      </c>
      <c r="I290" s="89"/>
      <c r="J290" s="89"/>
      <c r="K290" s="130">
        <f t="shared" si="44"/>
        <v>0</v>
      </c>
      <c r="L290" s="89">
        <f t="shared" si="45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42"/>
        <v>0</v>
      </c>
      <c r="H292" s="89">
        <f t="shared" si="43"/>
        <v>0</v>
      </c>
      <c r="I292" s="89"/>
      <c r="J292" s="89"/>
      <c r="K292" s="130">
        <f t="shared" si="44"/>
        <v>0</v>
      </c>
      <c r="L292" s="89">
        <f t="shared" si="45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42"/>
        <v>0</v>
      </c>
      <c r="H295" s="89">
        <f t="shared" si="43"/>
        <v>0</v>
      </c>
      <c r="I295" s="89">
        <f>SUM(I296:I299)</f>
        <v>0</v>
      </c>
      <c r="J295" s="89">
        <f>SUM(J296:J299)</f>
        <v>0</v>
      </c>
      <c r="K295" s="130">
        <f t="shared" si="44"/>
        <v>0</v>
      </c>
      <c r="L295" s="89">
        <f t="shared" si="45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42"/>
        <v>0</v>
      </c>
      <c r="H299" s="89">
        <f t="shared" si="43"/>
        <v>0</v>
      </c>
      <c r="I299" s="89"/>
      <c r="J299" s="89"/>
      <c r="K299" s="130">
        <f t="shared" si="44"/>
        <v>0</v>
      </c>
      <c r="L299" s="89">
        <f t="shared" si="45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42"/>
        <v>0</v>
      </c>
      <c r="H300" s="89">
        <f t="shared" si="43"/>
        <v>0</v>
      </c>
      <c r="I300" s="89">
        <f>SUM(I301:I306)</f>
        <v>0</v>
      </c>
      <c r="J300" s="89">
        <f>SUM(J301:J306)</f>
        <v>0</v>
      </c>
      <c r="K300" s="130">
        <f t="shared" si="44"/>
        <v>0</v>
      </c>
      <c r="L300" s="89">
        <f t="shared" si="45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42"/>
        <v>0</v>
      </c>
      <c r="H304" s="89">
        <f t="shared" si="43"/>
        <v>0</v>
      </c>
      <c r="I304" s="89"/>
      <c r="J304" s="89"/>
      <c r="K304" s="130">
        <f t="shared" si="44"/>
        <v>0</v>
      </c>
      <c r="L304" s="89">
        <f t="shared" si="45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42"/>
        <v>0</v>
      </c>
      <c r="H307" s="89">
        <f t="shared" si="43"/>
        <v>0</v>
      </c>
      <c r="I307" s="89">
        <f>SUM(I308:I309)</f>
        <v>0</v>
      </c>
      <c r="J307" s="89">
        <f>SUM(J308:J309)</f>
        <v>0</v>
      </c>
      <c r="K307" s="130">
        <f t="shared" si="44"/>
        <v>0</v>
      </c>
      <c r="L307" s="89">
        <f t="shared" si="45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42"/>
        <v>0</v>
      </c>
      <c r="H310" s="89">
        <f t="shared" si="43"/>
        <v>0</v>
      </c>
      <c r="I310" s="89">
        <f>SUM(I311:I316)</f>
        <v>0</v>
      </c>
      <c r="J310" s="89">
        <f>SUM(J311:J316)</f>
        <v>0</v>
      </c>
      <c r="K310" s="130">
        <f t="shared" si="44"/>
        <v>0</v>
      </c>
      <c r="L310" s="89">
        <f t="shared" si="45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42"/>
        <v>0</v>
      </c>
      <c r="H311" s="89">
        <f t="shared" si="43"/>
        <v>0</v>
      </c>
      <c r="I311" s="89"/>
      <c r="J311" s="89"/>
      <c r="K311" s="130">
        <f t="shared" si="44"/>
        <v>0</v>
      </c>
      <c r="L311" s="89">
        <f t="shared" si="45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42"/>
        <v>0</v>
      </c>
      <c r="H314" s="89">
        <f t="shared" si="43"/>
        <v>0</v>
      </c>
      <c r="I314" s="89"/>
      <c r="J314" s="89"/>
      <c r="K314" s="130">
        <f t="shared" si="44"/>
        <v>0</v>
      </c>
      <c r="L314" s="89">
        <f t="shared" si="45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42"/>
        <v>0</v>
      </c>
      <c r="H317" s="89">
        <f t="shared" si="43"/>
        <v>0</v>
      </c>
      <c r="I317" s="89">
        <f>SUM(I318:I323)</f>
        <v>0</v>
      </c>
      <c r="J317" s="89">
        <f>SUM(J318:J323)</f>
        <v>0</v>
      </c>
      <c r="K317" s="130">
        <f t="shared" si="44"/>
        <v>0</v>
      </c>
      <c r="L317" s="89">
        <f t="shared" si="45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46">F318/F$182</f>
        <v>0</v>
      </c>
      <c r="H318" s="89">
        <f t="shared" ref="H318:H349" si="47">D318-F318</f>
        <v>0</v>
      </c>
      <c r="I318" s="89"/>
      <c r="J318" s="89"/>
      <c r="K318" s="130">
        <f t="shared" ref="K318:K349" si="48">J318/J$182</f>
        <v>0</v>
      </c>
      <c r="L318" s="89">
        <f t="shared" ref="L318:L349" si="49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46"/>
        <v>0</v>
      </c>
      <c r="H319" s="89">
        <f t="shared" si="47"/>
        <v>0</v>
      </c>
      <c r="I319" s="89"/>
      <c r="J319" s="89"/>
      <c r="K319" s="130">
        <f t="shared" si="48"/>
        <v>0</v>
      </c>
      <c r="L319" s="89">
        <f t="shared" si="49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46"/>
        <v>0</v>
      </c>
      <c r="H320" s="89">
        <f t="shared" si="47"/>
        <v>0</v>
      </c>
      <c r="I320" s="89"/>
      <c r="J320" s="89"/>
      <c r="K320" s="130">
        <f t="shared" si="48"/>
        <v>0</v>
      </c>
      <c r="L320" s="89">
        <f t="shared" si="49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46"/>
        <v>0</v>
      </c>
      <c r="H321" s="89">
        <f t="shared" si="47"/>
        <v>0</v>
      </c>
      <c r="I321" s="89"/>
      <c r="J321" s="89"/>
      <c r="K321" s="130">
        <f t="shared" si="48"/>
        <v>0</v>
      </c>
      <c r="L321" s="89">
        <f t="shared" si="49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46"/>
        <v>0</v>
      </c>
      <c r="H322" s="89">
        <f t="shared" si="47"/>
        <v>0</v>
      </c>
      <c r="I322" s="89"/>
      <c r="J322" s="89"/>
      <c r="K322" s="130">
        <f t="shared" si="48"/>
        <v>0</v>
      </c>
      <c r="L322" s="89">
        <f t="shared" si="49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46"/>
        <v>0</v>
      </c>
      <c r="H324" s="89">
        <f t="shared" si="47"/>
        <v>0</v>
      </c>
      <c r="I324" s="89">
        <f>SUM(I325:I327)</f>
        <v>0</v>
      </c>
      <c r="J324" s="89">
        <f>SUM(J325:J327)</f>
        <v>0</v>
      </c>
      <c r="K324" s="130">
        <f t="shared" si="48"/>
        <v>0</v>
      </c>
      <c r="L324" s="89">
        <f t="shared" si="49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46"/>
        <v>0</v>
      </c>
      <c r="H328" s="89">
        <f t="shared" si="47"/>
        <v>0</v>
      </c>
      <c r="I328" s="89">
        <f>SUM(I329:I333)</f>
        <v>0</v>
      </c>
      <c r="J328" s="89">
        <f>SUM(J329:J333)</f>
        <v>0</v>
      </c>
      <c r="K328" s="130">
        <f t="shared" si="48"/>
        <v>0</v>
      </c>
      <c r="L328" s="89">
        <f t="shared" si="49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46"/>
        <v>0</v>
      </c>
      <c r="H332" s="89">
        <f t="shared" si="47"/>
        <v>0</v>
      </c>
      <c r="I332" s="89"/>
      <c r="J332" s="89"/>
      <c r="K332" s="130">
        <f t="shared" si="48"/>
        <v>0</v>
      </c>
      <c r="L332" s="89">
        <f t="shared" si="49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46"/>
        <v>0</v>
      </c>
      <c r="H334" s="89">
        <f t="shared" si="47"/>
        <v>0</v>
      </c>
      <c r="I334" s="89">
        <f>SUM(I335:I340)</f>
        <v>0</v>
      </c>
      <c r="J334" s="89">
        <f>SUM(J335:J340)</f>
        <v>0</v>
      </c>
      <c r="K334" s="130">
        <f t="shared" si="48"/>
        <v>0</v>
      </c>
      <c r="L334" s="89">
        <f t="shared" si="49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46"/>
        <v>0</v>
      </c>
      <c r="H338" s="89">
        <f t="shared" si="47"/>
        <v>0</v>
      </c>
      <c r="I338" s="89"/>
      <c r="J338" s="89"/>
      <c r="K338" s="130">
        <f t="shared" si="48"/>
        <v>0</v>
      </c>
      <c r="L338" s="89">
        <f t="shared" si="49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46"/>
        <v>0</v>
      </c>
      <c r="H341" s="89">
        <f t="shared" si="47"/>
        <v>0</v>
      </c>
      <c r="I341" s="89">
        <f>SUM(I342:I345)</f>
        <v>0</v>
      </c>
      <c r="J341" s="89">
        <f>SUM(J342:J345)</f>
        <v>0</v>
      </c>
      <c r="K341" s="130">
        <f t="shared" si="48"/>
        <v>0</v>
      </c>
      <c r="L341" s="89">
        <f t="shared" si="49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46"/>
        <v>0</v>
      </c>
      <c r="H345" s="89">
        <f t="shared" si="47"/>
        <v>0</v>
      </c>
      <c r="I345" s="89"/>
      <c r="J345" s="89"/>
      <c r="K345" s="130">
        <f t="shared" si="48"/>
        <v>0</v>
      </c>
      <c r="L345" s="89">
        <f t="shared" si="49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46"/>
        <v>0</v>
      </c>
      <c r="H346" s="89">
        <f t="shared" si="47"/>
        <v>0</v>
      </c>
      <c r="I346" s="89">
        <f>SUM(I347:I354)</f>
        <v>0</v>
      </c>
      <c r="J346" s="89">
        <f>SUM(J347:J354)</f>
        <v>0</v>
      </c>
      <c r="K346" s="130">
        <f t="shared" si="48"/>
        <v>0</v>
      </c>
      <c r="L346" s="89">
        <f t="shared" si="49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50">F350/F$182</f>
        <v>0</v>
      </c>
      <c r="H350" s="89">
        <f t="shared" ref="H350:H355" si="51">D350-F350</f>
        <v>0</v>
      </c>
      <c r="I350" s="89"/>
      <c r="J350" s="89"/>
      <c r="K350" s="130">
        <f t="shared" ref="K350:K355" si="52">J350/J$182</f>
        <v>0</v>
      </c>
      <c r="L350" s="89">
        <f t="shared" ref="L350:L355" si="53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50"/>
        <v>0</v>
      </c>
      <c r="H351" s="89">
        <f t="shared" si="51"/>
        <v>0</v>
      </c>
      <c r="I351" s="89"/>
      <c r="J351" s="89"/>
      <c r="K351" s="130">
        <f t="shared" si="52"/>
        <v>0</v>
      </c>
      <c r="L351" s="89">
        <f t="shared" si="53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50"/>
        <v>0</v>
      </c>
      <c r="H352" s="89">
        <f t="shared" si="51"/>
        <v>0</v>
      </c>
      <c r="I352" s="89"/>
      <c r="J352" s="89"/>
      <c r="K352" s="130">
        <f t="shared" si="52"/>
        <v>0</v>
      </c>
      <c r="L352" s="89">
        <f t="shared" si="53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50"/>
        <v>0</v>
      </c>
      <c r="H353" s="89">
        <f t="shared" si="51"/>
        <v>0</v>
      </c>
      <c r="I353" s="89"/>
      <c r="J353" s="89"/>
      <c r="K353" s="130">
        <f t="shared" si="52"/>
        <v>0</v>
      </c>
      <c r="L353" s="89">
        <f t="shared" si="53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50"/>
        <v>0</v>
      </c>
      <c r="H354" s="89">
        <f t="shared" si="51"/>
        <v>0</v>
      </c>
      <c r="I354" s="89"/>
      <c r="J354" s="89"/>
      <c r="K354" s="130">
        <f t="shared" si="52"/>
        <v>0</v>
      </c>
      <c r="L354" s="89">
        <f t="shared" si="53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E171:J17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G41" sqref="G41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2" t="s">
        <v>301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302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FEVEREIRO DE 2024/BIMESTRE JANEIRO - FEVEREIRO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7" t="s">
        <v>304</v>
      </c>
      <c r="C10" s="297"/>
      <c r="D10" s="297"/>
      <c r="E10" s="297"/>
      <c r="F10" s="297"/>
      <c r="G10" s="306" t="s">
        <v>305</v>
      </c>
      <c r="H10" s="306"/>
      <c r="I10" s="306"/>
      <c r="J10" s="306"/>
      <c r="K10" s="306"/>
      <c r="L10" s="306"/>
      <c r="M10" s="142"/>
    </row>
    <row r="11" spans="1:13" ht="12.75" customHeight="1">
      <c r="A11" s="143"/>
      <c r="B11" s="286" t="s">
        <v>306</v>
      </c>
      <c r="C11" s="286"/>
      <c r="D11" s="313" t="s">
        <v>307</v>
      </c>
      <c r="E11" s="296" t="s">
        <v>308</v>
      </c>
      <c r="F11" s="296" t="s">
        <v>309</v>
      </c>
      <c r="G11" s="286" t="s">
        <v>306</v>
      </c>
      <c r="H11" s="286"/>
      <c r="I11" s="313" t="s">
        <v>310</v>
      </c>
      <c r="J11" s="313" t="s">
        <v>307</v>
      </c>
      <c r="K11" s="313" t="s">
        <v>308</v>
      </c>
      <c r="L11" s="296" t="s">
        <v>309</v>
      </c>
      <c r="M11" s="314" t="s">
        <v>311</v>
      </c>
    </row>
    <row r="12" spans="1:13" ht="12.75" customHeight="1">
      <c r="A12" s="144" t="s">
        <v>312</v>
      </c>
      <c r="B12" s="79" t="s">
        <v>313</v>
      </c>
      <c r="C12" s="311" t="s">
        <v>439</v>
      </c>
      <c r="D12" s="313"/>
      <c r="E12" s="296"/>
      <c r="F12" s="296"/>
      <c r="G12" s="83" t="s">
        <v>313</v>
      </c>
      <c r="H12" s="311" t="s">
        <v>440</v>
      </c>
      <c r="I12" s="313"/>
      <c r="J12" s="313"/>
      <c r="K12" s="313"/>
      <c r="L12" s="296"/>
      <c r="M12" s="314"/>
    </row>
    <row r="13" spans="1:13">
      <c r="A13" s="143"/>
      <c r="B13" s="81" t="s">
        <v>314</v>
      </c>
      <c r="C13" s="311"/>
      <c r="D13" s="313"/>
      <c r="E13" s="296"/>
      <c r="F13" s="296"/>
      <c r="G13" s="81" t="s">
        <v>314</v>
      </c>
      <c r="H13" s="311"/>
      <c r="I13" s="313"/>
      <c r="J13" s="313"/>
      <c r="K13" s="313"/>
      <c r="L13" s="296"/>
      <c r="M13" s="314"/>
    </row>
    <row r="14" spans="1:13" ht="24.75" customHeight="1">
      <c r="A14" s="143"/>
      <c r="B14" s="81" t="s">
        <v>315</v>
      </c>
      <c r="C14" s="311"/>
      <c r="D14" s="313"/>
      <c r="E14" s="296"/>
      <c r="F14" s="296"/>
      <c r="G14" s="81" t="s">
        <v>315</v>
      </c>
      <c r="H14" s="311"/>
      <c r="I14" s="313"/>
      <c r="J14" s="313"/>
      <c r="K14" s="313"/>
      <c r="L14" s="296"/>
      <c r="M14" s="314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55528356.719999999</v>
      </c>
      <c r="D16" s="150">
        <f>D26</f>
        <v>34501656.359999999</v>
      </c>
      <c r="E16" s="150">
        <f>E26</f>
        <v>0</v>
      </c>
      <c r="F16" s="150">
        <f>(B16+C16)-(D16+E16)</f>
        <v>21026700.359999999</v>
      </c>
      <c r="G16" s="151">
        <f>G26</f>
        <v>1998378.37</v>
      </c>
      <c r="H16" s="151">
        <f>H26</f>
        <v>54384650.32</v>
      </c>
      <c r="I16" s="153">
        <f>I26</f>
        <v>19352593.129999999</v>
      </c>
      <c r="J16" s="224">
        <f>J26</f>
        <v>19352593.129999999</v>
      </c>
      <c r="K16" s="151">
        <f>K26</f>
        <v>653344.76</v>
      </c>
      <c r="L16" s="152">
        <f>(G16+H16)-(J16+K16)</f>
        <v>36377090.799999997</v>
      </c>
      <c r="M16" s="153">
        <f>(F16+L16)</f>
        <v>57403791.159999996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55528356.719999999</v>
      </c>
      <c r="D26" s="150">
        <v>34501656.359999999</v>
      </c>
      <c r="E26" s="150">
        <v>0</v>
      </c>
      <c r="F26" s="150">
        <f>(B26+C26)-(D26+E26)</f>
        <v>21026700.359999999</v>
      </c>
      <c r="G26" s="151">
        <v>1998378.37</v>
      </c>
      <c r="H26" s="151">
        <v>54384650.32</v>
      </c>
      <c r="I26" s="151">
        <f>204471.4+19164755.91-I29</f>
        <v>19352593.129999999</v>
      </c>
      <c r="J26" s="151">
        <f>204471.4+19164755.91-J29</f>
        <v>19352593.129999999</v>
      </c>
      <c r="K26" s="151">
        <f>151181.29+594181.47-K29</f>
        <v>653344.76</v>
      </c>
      <c r="L26" s="152">
        <f>(G26+H26)-(J26+K26)</f>
        <v>36377090.799999997</v>
      </c>
      <c r="M26" s="151">
        <f>(F26+L26)</f>
        <v>57403791.159999996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5083268.38</v>
      </c>
      <c r="D29" s="230">
        <v>4875087.9000000004</v>
      </c>
      <c r="E29" s="150">
        <v>0</v>
      </c>
      <c r="F29" s="150">
        <f>(B29+C29)-(D29+E29)</f>
        <v>208180.47999999952</v>
      </c>
      <c r="G29" s="151">
        <v>0</v>
      </c>
      <c r="H29" s="151">
        <v>108652.18</v>
      </c>
      <c r="I29" s="231">
        <v>16634.18</v>
      </c>
      <c r="J29" s="231">
        <v>16634.18</v>
      </c>
      <c r="K29" s="151">
        <v>92018</v>
      </c>
      <c r="L29" s="152">
        <f>(G29+H29)-(J29+K29)</f>
        <v>0</v>
      </c>
      <c r="M29" s="160">
        <f>(F29+L29)</f>
        <v>208180.47999999952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60611625.100000001</v>
      </c>
      <c r="D30" s="162">
        <f t="shared" si="0"/>
        <v>39376744.259999998</v>
      </c>
      <c r="E30" s="162">
        <f t="shared" si="0"/>
        <v>0</v>
      </c>
      <c r="F30" s="162">
        <f t="shared" si="0"/>
        <v>21234880.84</v>
      </c>
      <c r="G30" s="163">
        <f t="shared" si="0"/>
        <v>1998378.37</v>
      </c>
      <c r="H30" s="163">
        <f t="shared" si="0"/>
        <v>54493302.5</v>
      </c>
      <c r="I30" s="163">
        <f>I16+I29</f>
        <v>19369227.309999999</v>
      </c>
      <c r="J30" s="163">
        <f t="shared" si="0"/>
        <v>19369227.309999999</v>
      </c>
      <c r="K30" s="163">
        <f t="shared" si="0"/>
        <v>745362.76</v>
      </c>
      <c r="L30" s="227">
        <f t="shared" si="0"/>
        <v>36377090.799999997</v>
      </c>
      <c r="M30" s="227">
        <f t="shared" si="0"/>
        <v>57611971.639999993</v>
      </c>
    </row>
    <row r="31" spans="1:13" ht="12.75" customHeight="1">
      <c r="A31" s="309" t="str">
        <f>'Anexo_2_-_Função_e_Subfunção'!A183:M183</f>
        <v>FONTE: Sistema FIPLAN, Unidade Responsável: SEFAZ/SATE. Emissão:09/07/2024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B14" sqref="B14:E14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2" t="s">
        <v>340</v>
      </c>
      <c r="B1" s="312"/>
      <c r="C1" s="312"/>
      <c r="D1" s="312"/>
      <c r="E1" s="312"/>
    </row>
    <row r="2" spans="1:5" ht="11.25" customHeight="1">
      <c r="A2" s="308"/>
      <c r="B2" s="308"/>
      <c r="C2" s="308"/>
      <c r="D2" s="308"/>
      <c r="E2" s="308"/>
    </row>
    <row r="3" spans="1:5" ht="11.25" customHeight="1">
      <c r="A3" s="315" t="s">
        <v>1</v>
      </c>
      <c r="B3" s="315"/>
      <c r="C3" s="315"/>
      <c r="D3" s="315"/>
      <c r="E3" s="315"/>
    </row>
    <row r="4" spans="1:5" ht="11.25" customHeight="1">
      <c r="A4" s="316" t="s">
        <v>341</v>
      </c>
      <c r="B4" s="316"/>
      <c r="C4" s="316"/>
      <c r="D4" s="316"/>
      <c r="E4" s="316"/>
    </row>
    <row r="5" spans="1:5" ht="11.25" customHeight="1">
      <c r="A5" s="315" t="s">
        <v>4</v>
      </c>
      <c r="B5" s="315"/>
      <c r="C5" s="315"/>
      <c r="D5" s="315"/>
      <c r="E5" s="315"/>
    </row>
    <row r="6" spans="1:5" ht="11.25" customHeight="1">
      <c r="A6" s="317" t="str">
        <f>'Anexo_7_-_RP_Poder_e_Órgão'!A7:M7</f>
        <v>JANEIRO A FEVEREIRO DE 2024/BIMESTRE JANEIRO - FEVEREIRO</v>
      </c>
      <c r="B6" s="317"/>
      <c r="C6" s="317"/>
      <c r="D6" s="317"/>
      <c r="E6" s="317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8" t="s">
        <v>14</v>
      </c>
      <c r="C9" s="318"/>
      <c r="D9" s="318"/>
      <c r="E9" s="318"/>
    </row>
    <row r="10" spans="1:5" ht="11.25" customHeight="1">
      <c r="A10" s="171" t="s">
        <v>11</v>
      </c>
      <c r="B10" s="319"/>
      <c r="C10" s="319"/>
      <c r="D10" s="319"/>
      <c r="E10" s="319"/>
    </row>
    <row r="11" spans="1:5" ht="11.25" customHeight="1">
      <c r="A11" s="172" t="s">
        <v>343</v>
      </c>
      <c r="B11" s="320">
        <f>'Anexo_1_-_Balanço_Orçamentário'!C89</f>
        <v>135835711</v>
      </c>
      <c r="C11" s="320"/>
      <c r="D11" s="320"/>
      <c r="E11" s="320"/>
    </row>
    <row r="12" spans="1:5" ht="11.25" customHeight="1">
      <c r="A12" s="172" t="s">
        <v>344</v>
      </c>
      <c r="B12" s="320">
        <f>'Anexo_1_-_Balanço_Orçamentário'!E89</f>
        <v>135835711</v>
      </c>
      <c r="C12" s="320"/>
      <c r="D12" s="320"/>
      <c r="E12" s="320"/>
    </row>
    <row r="13" spans="1:5" ht="11.25" customHeight="1">
      <c r="A13" s="172" t="s">
        <v>345</v>
      </c>
      <c r="B13" s="320">
        <f>'Anexo_1_-_Balanço_Orçamentário'!J89</f>
        <v>21184487.480000004</v>
      </c>
      <c r="C13" s="320"/>
      <c r="D13" s="320"/>
      <c r="E13" s="320"/>
    </row>
    <row r="14" spans="1:5" ht="11.25" customHeight="1">
      <c r="A14" s="172" t="s">
        <v>346</v>
      </c>
      <c r="B14" s="321">
        <f>'Anexo_1_-_Balanço_Orçamentário'!I90</f>
        <v>83996476.219999999</v>
      </c>
      <c r="C14" s="321"/>
      <c r="D14" s="321"/>
      <c r="E14" s="321"/>
    </row>
    <row r="15" spans="1:5" ht="11.25" customHeight="1">
      <c r="A15" s="172" t="s">
        <v>347</v>
      </c>
      <c r="B15" s="321">
        <f>'Anexo_1_-_Balanço_Orçamentário'!D92</f>
        <v>0</v>
      </c>
      <c r="C15" s="321"/>
      <c r="D15" s="321"/>
      <c r="E15" s="321"/>
    </row>
    <row r="16" spans="1:5" ht="11.25" customHeight="1">
      <c r="A16" s="171" t="s">
        <v>100</v>
      </c>
      <c r="B16" s="322"/>
      <c r="C16" s="322"/>
      <c r="D16" s="322"/>
      <c r="E16" s="322"/>
    </row>
    <row r="17" spans="1:6" ht="11.25" customHeight="1">
      <c r="A17" s="173" t="s">
        <v>348</v>
      </c>
      <c r="B17" s="320">
        <f>'Anexo_1_-_Balanço_Orçamentário'!B122</f>
        <v>788853853</v>
      </c>
      <c r="C17" s="320"/>
      <c r="D17" s="320"/>
      <c r="E17" s="320"/>
    </row>
    <row r="18" spans="1:6" ht="11.25" customHeight="1">
      <c r="A18" s="173" t="s">
        <v>349</v>
      </c>
      <c r="B18" s="320">
        <f>B19-B17</f>
        <v>0</v>
      </c>
      <c r="C18" s="320"/>
      <c r="D18" s="320"/>
      <c r="E18" s="320"/>
    </row>
    <row r="19" spans="1:6" ht="11.25" customHeight="1">
      <c r="A19" s="173" t="s">
        <v>350</v>
      </c>
      <c r="B19" s="320">
        <f>'Anexo_1_-_Balanço_Orçamentário'!C122</f>
        <v>788853853</v>
      </c>
      <c r="C19" s="320"/>
      <c r="D19" s="320"/>
      <c r="E19" s="320"/>
    </row>
    <row r="20" spans="1:6" ht="11.25" customHeight="1">
      <c r="A20" s="173" t="s">
        <v>351</v>
      </c>
      <c r="B20" s="320">
        <f>'Anexo_1_-_Balanço_Orçamentário'!E122</f>
        <v>132784240.34</v>
      </c>
      <c r="C20" s="320"/>
      <c r="D20" s="320"/>
      <c r="E20" s="320"/>
    </row>
    <row r="21" spans="1:6" ht="11.25" customHeight="1">
      <c r="A21" s="172" t="s">
        <v>352</v>
      </c>
      <c r="B21" s="320">
        <f>'Anexo_1_-_Balanço_Orçamentário'!H122</f>
        <v>105180963.7</v>
      </c>
      <c r="C21" s="320"/>
      <c r="D21" s="320"/>
      <c r="E21" s="320"/>
    </row>
    <row r="22" spans="1:6" ht="11.25" customHeight="1">
      <c r="A22" s="173" t="s">
        <v>353</v>
      </c>
      <c r="B22" s="320">
        <f>'Anexo_1_-_Balanço_Orçamentário'!J122</f>
        <v>105180963.7</v>
      </c>
      <c r="C22" s="320"/>
      <c r="D22" s="320"/>
      <c r="E22" s="320"/>
    </row>
    <row r="23" spans="1:6" ht="11.25" customHeight="1">
      <c r="A23" s="174" t="s">
        <v>354</v>
      </c>
      <c r="B23" s="323">
        <f>'Anexo_1_-_Balanço_Orçamentário'!H123</f>
        <v>0</v>
      </c>
      <c r="C23" s="323"/>
      <c r="D23" s="323"/>
      <c r="E23" s="323"/>
    </row>
    <row r="24" spans="1:6" s="170" customFormat="1" ht="21" customHeight="1">
      <c r="A24" s="169" t="s">
        <v>355</v>
      </c>
      <c r="B24" s="318" t="s">
        <v>14</v>
      </c>
      <c r="C24" s="318"/>
      <c r="D24" s="318"/>
      <c r="E24" s="318"/>
    </row>
    <row r="25" spans="1:6" ht="11.25" customHeight="1">
      <c r="A25" s="173" t="s">
        <v>356</v>
      </c>
      <c r="B25" s="324">
        <f>'Anexo_2_-_Função_e_Subfunção'!F182</f>
        <v>132784240.34000002</v>
      </c>
      <c r="C25" s="324"/>
      <c r="D25" s="324"/>
      <c r="E25" s="324"/>
    </row>
    <row r="26" spans="1:6" ht="11.25" customHeight="1">
      <c r="A26" s="175" t="s">
        <v>357</v>
      </c>
      <c r="B26" s="323">
        <f>'Anexo_2_-_Função_e_Subfunção'!J182</f>
        <v>105180963.7</v>
      </c>
      <c r="C26" s="323"/>
      <c r="D26" s="323"/>
      <c r="E26" s="323"/>
    </row>
    <row r="27" spans="1:6" s="170" customFormat="1" ht="23.25" hidden="1" customHeight="1">
      <c r="A27" s="176" t="s">
        <v>358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359</v>
      </c>
      <c r="B28" s="323"/>
      <c r="C28" s="323"/>
      <c r="D28" s="323"/>
      <c r="E28" s="323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8" t="s">
        <v>14</v>
      </c>
      <c r="C30" s="318"/>
      <c r="D30" s="318"/>
      <c r="E30" s="318"/>
    </row>
    <row r="31" spans="1:6" s="181" customFormat="1" ht="11.25" hidden="1" customHeight="1">
      <c r="A31" s="180" t="s">
        <v>361</v>
      </c>
      <c r="B31" s="319"/>
      <c r="C31" s="319"/>
      <c r="D31" s="319"/>
      <c r="E31" s="319"/>
    </row>
    <row r="32" spans="1:6" ht="11.25" hidden="1" customHeight="1">
      <c r="A32" s="173" t="s">
        <v>362</v>
      </c>
      <c r="B32" s="322"/>
      <c r="C32" s="322"/>
      <c r="D32" s="322"/>
      <c r="E32" s="322"/>
    </row>
    <row r="33" spans="1:5" ht="11.25" hidden="1" customHeight="1">
      <c r="A33" s="173" t="s">
        <v>363</v>
      </c>
      <c r="B33" s="322"/>
      <c r="C33" s="322"/>
      <c r="D33" s="322"/>
      <c r="E33" s="322"/>
    </row>
    <row r="34" spans="1:5" ht="11.25" hidden="1" customHeight="1">
      <c r="A34" s="173" t="s">
        <v>364</v>
      </c>
      <c r="B34" s="322"/>
      <c r="C34" s="322"/>
      <c r="D34" s="322"/>
      <c r="E34" s="322"/>
    </row>
    <row r="35" spans="1:5" ht="11.25" hidden="1" customHeight="1">
      <c r="A35" s="180" t="s">
        <v>365</v>
      </c>
      <c r="B35" s="322"/>
      <c r="C35" s="322"/>
      <c r="D35" s="322"/>
      <c r="E35" s="322"/>
    </row>
    <row r="36" spans="1:5" ht="11.25" hidden="1" customHeight="1">
      <c r="A36" s="173" t="s">
        <v>362</v>
      </c>
      <c r="B36" s="322"/>
      <c r="C36" s="322"/>
      <c r="D36" s="322"/>
      <c r="E36" s="322"/>
    </row>
    <row r="37" spans="1:5" ht="11.25" hidden="1" customHeight="1">
      <c r="A37" s="173" t="s">
        <v>363</v>
      </c>
      <c r="B37" s="322"/>
      <c r="C37" s="322"/>
      <c r="D37" s="322"/>
      <c r="E37" s="322"/>
    </row>
    <row r="38" spans="1:5" ht="11.25" hidden="1" customHeight="1">
      <c r="A38" s="174" t="s">
        <v>364</v>
      </c>
      <c r="B38" s="326"/>
      <c r="C38" s="326"/>
      <c r="D38" s="326"/>
      <c r="E38" s="326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7" t="s">
        <v>368</v>
      </c>
      <c r="E40" s="327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8" t="s">
        <v>17</v>
      </c>
      <c r="E43" s="328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8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8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60611625.100000001</v>
      </c>
      <c r="C49" s="196">
        <f>SUM(C50:C54)</f>
        <v>0</v>
      </c>
      <c r="D49" s="196">
        <f>SUM(D50:D54)</f>
        <v>39376744.259999998</v>
      </c>
      <c r="E49" s="196">
        <f>SUM(E50:E54)</f>
        <v>21234880.84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60611625.100000001</v>
      </c>
      <c r="C53" s="197">
        <f>'Anexo_7_-_RP_Poder_e_Órgão'!E30</f>
        <v>0</v>
      </c>
      <c r="D53" s="197">
        <f>'Anexo_7_-_RP_Poder_e_Órgão'!D30</f>
        <v>39376744.259999998</v>
      </c>
      <c r="E53" s="198">
        <f>'Anexo_7_-_RP_Poder_e_Órgão'!F30</f>
        <v>21234880.84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56491680.869999997</v>
      </c>
      <c r="C55" s="196">
        <f>SUM(C56:C60)</f>
        <v>745362.76</v>
      </c>
      <c r="D55" s="196">
        <f>SUM(D56:D60)</f>
        <v>19369227.309999999</v>
      </c>
      <c r="E55" s="196">
        <f>SUM(E56:E60)</f>
        <v>36377090.799999997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56491680.869999997</v>
      </c>
      <c r="C59" s="197">
        <f>'Anexo_7_-_RP_Poder_e_Órgão'!K30</f>
        <v>745362.76</v>
      </c>
      <c r="D59" s="197">
        <f>'Anexo_7_-_RP_Poder_e_Órgão'!J30</f>
        <v>19369227.309999999</v>
      </c>
      <c r="E59" s="198">
        <f>'Anexo_7_-_RP_Poder_e_Órgão'!L30</f>
        <v>36377090.799999997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117103305.97</v>
      </c>
      <c r="C61" s="202">
        <f>C49+C55</f>
        <v>745362.76</v>
      </c>
      <c r="D61" s="202">
        <f>D49+D55</f>
        <v>58745971.569999993</v>
      </c>
      <c r="E61" s="202">
        <f>E49+E55</f>
        <v>57611971.640000001</v>
      </c>
    </row>
    <row r="62" spans="1:5" ht="11.25" hidden="1" customHeight="1">
      <c r="A62" s="182"/>
      <c r="B62" s="203" t="s">
        <v>387</v>
      </c>
      <c r="C62" s="329" t="s">
        <v>388</v>
      </c>
      <c r="D62" s="329"/>
      <c r="E62" s="329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7" t="s">
        <v>391</v>
      </c>
      <c r="E63" s="327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8" t="s">
        <v>398</v>
      </c>
      <c r="C69" s="318"/>
      <c r="D69" s="318" t="s">
        <v>399</v>
      </c>
      <c r="E69" s="318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8" t="s">
        <v>398</v>
      </c>
      <c r="C81" s="318"/>
      <c r="D81" s="318" t="s">
        <v>412</v>
      </c>
      <c r="E81" s="318"/>
    </row>
    <row r="82" spans="1:21" ht="11.25" hidden="1" customHeight="1">
      <c r="A82" s="172" t="s">
        <v>413</v>
      </c>
      <c r="B82" s="189"/>
      <c r="C82" s="273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29" t="s">
        <v>416</v>
      </c>
      <c r="D85" s="329"/>
      <c r="E85" s="329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7" t="s">
        <v>391</v>
      </c>
      <c r="E86" s="327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8" t="s">
        <v>420</v>
      </c>
      <c r="C90" s="318"/>
      <c r="D90" s="318"/>
      <c r="E90" s="318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09" t="str">
        <f>'Anexo_7_-_RP_Poder_e_Órgão'!A31:M31</f>
        <v>FONTE: Sistema FIPLAN, Unidade Responsável: SEFAZ/SATE. Emissão:09/07/2024</v>
      </c>
      <c r="B92" s="309"/>
      <c r="C92" s="309"/>
      <c r="D92" s="309"/>
      <c r="E92" s="309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2D922-2034-4E25-A08E-9F8274801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2024-07-18T19:26:10Z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