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impmt.sharepoint.com/teams/PGJ/DEFIN/Gerência de Contabilidade/Prestação de Contas e Transparência/Portal da transparência/7 - Gestão Fiscal - RREO (Relatório bimestral)/1 - RREO PGJ/2024/"/>
    </mc:Choice>
  </mc:AlternateContent>
  <xr:revisionPtr revIDLastSave="6" documentId="8_{6C0FF444-A416-4847-8BD4-7929FD7978C0}" xr6:coauthVersionLast="47" xr6:coauthVersionMax="47" xr10:uidLastSave="{1CA133D8-07C8-4A94-B43E-8A9553EECA67}"/>
  <bookViews>
    <workbookView xWindow="-120" yWindow="-120" windowWidth="29040" windowHeight="15720" tabRatio="851" activeTab="1" xr2:uid="{00000000-000D-0000-FFFF-FFFF00000000}"/>
  </bookViews>
  <sheets>
    <sheet name="Anexo_1_-_Balanço_Orçamentário" sheetId="1" r:id="rId1"/>
    <sheet name="Anexo_2_-_Função_e_Subfunção" sheetId="2" r:id="rId2"/>
    <sheet name="Anexo_7_-_RP_Poder_e_Órgão" sheetId="3" r:id="rId3"/>
    <sheet name="Anexo_14_-_Simplificado" sheetId="4" r:id="rId4"/>
  </sheets>
  <definedNames>
    <definedName name="Ações">#REF!</definedName>
    <definedName name="_xlnm.Print_Area" localSheetId="1">'Anexo_2_-_Função_e_Subfunção'!$A$1:$M$355</definedName>
    <definedName name="Cancela" localSheetId="0">"#REF!~#REF!"</definedName>
    <definedName name="Cancela">"#REF!~#REF!"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 localSheetId="0">"#REF!~#REF!"</definedName>
    <definedName name="dsfrw">"#REF!~#REF!"</definedName>
    <definedName name="Elementos">#REF!</definedName>
    <definedName name="fdsafs" localSheetId="0">"#REF!~#REF!"</definedName>
    <definedName name="fdsafs">"#REF!~#REF!"</definedName>
    <definedName name="fdsf" localSheetId="0">#REF!</definedName>
    <definedName name="fdsf">#REF!</definedName>
    <definedName name="fhksjd" localSheetId="0">"#REF!~#REF!"</definedName>
    <definedName name="fhksjd">"#REF!~#REF!"</definedName>
    <definedName name="fsdfs" localSheetId="0">#REF!</definedName>
    <definedName name="fsdfs">#REF!</definedName>
    <definedName name="LiqAteBimAnt">#REF!</definedName>
    <definedName name="LiqAteBimestre">#REF!</definedName>
    <definedName name="LiqNoBim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"#REF!~#REF!"</definedName>
    <definedName name="Planilha_1">"#REF!~#REF!"</definedName>
    <definedName name="Planilha_1ÁreaTotal" localSheetId="0">"#REF!~#REF!"</definedName>
    <definedName name="Planilha_1ÁreaTotal">"#REF!~#REF!"</definedName>
    <definedName name="Planilha_1CabGráfico" localSheetId="0">#REF!</definedName>
    <definedName name="Planilha_1CabGráfico">#REF!</definedName>
    <definedName name="Planilha_1TítCols" localSheetId="0">"#REF!~#REF!"</definedName>
    <definedName name="Planilha_1TítCols">"#REF!~#REF!"</definedName>
    <definedName name="Planilha_1TítLins" localSheetId="0">#REF!</definedName>
    <definedName name="Planilha_1TítLins">#REF!</definedName>
    <definedName name="Planilha_2ÁreaTotal" localSheetId="0">"#REF!~#REF!"</definedName>
    <definedName name="Planilha_2ÁreaTotal">"#REF!~#REF!"</definedName>
    <definedName name="Planilha_2CabGráfico" localSheetId="0">#REF!</definedName>
    <definedName name="Planilha_2CabGráfico">#REF!</definedName>
    <definedName name="Planilha_2TítCols" localSheetId="0">"#REF!~#REF!"</definedName>
    <definedName name="Planilha_2TítCols">"#REF!~#REF!"</definedName>
    <definedName name="Planilha_2TítLins" localSheetId="0">#REF!</definedName>
    <definedName name="Planilha_2TítLins">#REF!</definedName>
    <definedName name="Planilha_3ÁreaTotal" localSheetId="0">"#REF!~#REF!"</definedName>
    <definedName name="Planilha_3ÁreaTotal">"#REF!~#REF!"</definedName>
    <definedName name="Planilha_3CabGráfico" localSheetId="0">#REF!</definedName>
    <definedName name="Planilha_3CabGráfico">#REF!</definedName>
    <definedName name="Planilha_3TítCols" localSheetId="0">"#REF!~#REF!"</definedName>
    <definedName name="Planilha_3TítCols">"#REF!~#REF!"</definedName>
    <definedName name="Planilha_3TítLins" localSheetId="0">#REF!</definedName>
    <definedName name="Planilha_3TítLins">#REF!</definedName>
    <definedName name="Planilha_4ÁreaTotal" localSheetId="0">"#REF!~#REF!"</definedName>
    <definedName name="Planilha_4ÁreaTotal">"#REF!~#REF!"</definedName>
    <definedName name="Planilha_4TítCols" localSheetId="0">"#REF!~#REF!"</definedName>
    <definedName name="Planilha_4TítCols">"#REF!~#REF!"</definedName>
    <definedName name="Planilha_Educação" localSheetId="0">"#REF!~#REF!"</definedName>
    <definedName name="Planilha_Educação">"#REF!~#REF!"</definedName>
    <definedName name="Planilha1" localSheetId="0">"#REF!~#REF!"</definedName>
    <definedName name="Planilha1">"#REF!~#REF!"</definedName>
    <definedName name="Planilhas" localSheetId="0">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"#REF!~#REF!"</definedName>
    <definedName name="RGPS2">"#REF!~#REF!"</definedName>
    <definedName name="xxx" localSheetId="0">"#REF!~#REF!"</definedName>
    <definedName name="xxx">"#REF!~#REF!"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4" i="4" l="1"/>
  <c r="K26" i="3"/>
  <c r="J26" i="3"/>
  <c r="I26" i="3"/>
  <c r="J238" i="2"/>
  <c r="J202" i="2"/>
  <c r="J200" i="2"/>
  <c r="J177" i="2"/>
  <c r="J63" i="2"/>
  <c r="J27" i="2"/>
  <c r="J26" i="2"/>
  <c r="J25" i="2"/>
  <c r="J24" i="2"/>
  <c r="J23" i="2"/>
  <c r="F238" i="2"/>
  <c r="F202" i="2"/>
  <c r="F200" i="2"/>
  <c r="E236" i="2"/>
  <c r="F63" i="2"/>
  <c r="F27" i="2"/>
  <c r="F26" i="2"/>
  <c r="F25" i="2"/>
  <c r="F24" i="2"/>
  <c r="E24" i="2"/>
  <c r="F23" i="2"/>
  <c r="D200" i="2"/>
  <c r="D27" i="2"/>
  <c r="D25" i="2"/>
  <c r="D24" i="2"/>
  <c r="H207" i="1"/>
  <c r="E207" i="1"/>
  <c r="H205" i="1"/>
  <c r="E205" i="1"/>
  <c r="J142" i="1"/>
  <c r="J105" i="1"/>
  <c r="H113" i="1"/>
  <c r="E113" i="1"/>
  <c r="H109" i="1"/>
  <c r="H107" i="1"/>
  <c r="H103" i="1"/>
  <c r="G107" i="1"/>
  <c r="G103" i="1"/>
  <c r="E109" i="1"/>
  <c r="D109" i="1"/>
  <c r="E107" i="1"/>
  <c r="D107" i="1"/>
  <c r="D105" i="1"/>
  <c r="E103" i="1"/>
  <c r="D103" i="1"/>
  <c r="C105" i="1" l="1"/>
  <c r="C236" i="2" l="1"/>
  <c r="D236" i="2"/>
  <c r="H25" i="2"/>
  <c r="B90" i="1"/>
  <c r="G141" i="1"/>
  <c r="G136" i="1" s="1"/>
  <c r="E108" i="1"/>
  <c r="E105" i="1"/>
  <c r="C204" i="1"/>
  <c r="C203" i="1" s="1"/>
  <c r="B105" i="1"/>
  <c r="L27" i="2" l="1"/>
  <c r="H27" i="2"/>
  <c r="H24" i="2"/>
  <c r="M2" i="2" l="1"/>
  <c r="L2" i="2"/>
  <c r="L207" i="1"/>
  <c r="L206" i="1"/>
  <c r="L205" i="1"/>
  <c r="L110" i="1"/>
  <c r="L109" i="1"/>
  <c r="L107" i="1"/>
  <c r="L105" i="1" s="1"/>
  <c r="L103" i="1"/>
  <c r="M27" i="2" l="1"/>
  <c r="M24" i="2"/>
  <c r="M200" i="2"/>
  <c r="M25" i="2"/>
  <c r="M201" i="2"/>
  <c r="M26" i="2"/>
  <c r="M63" i="2"/>
  <c r="M202" i="2"/>
  <c r="M23" i="2"/>
  <c r="M177" i="2"/>
  <c r="M238" i="2"/>
  <c r="L26" i="3" l="1"/>
  <c r="L29" i="3" l="1"/>
  <c r="I16" i="3" l="1"/>
  <c r="I30" i="3" s="1"/>
  <c r="J171" i="2"/>
  <c r="I171" i="2"/>
  <c r="M180" i="2" l="1"/>
  <c r="M179" i="2"/>
  <c r="M178" i="2"/>
  <c r="E171" i="2" l="1"/>
  <c r="F171" i="2"/>
  <c r="C22" i="2"/>
  <c r="D22" i="2"/>
  <c r="E22" i="2"/>
  <c r="F22" i="2"/>
  <c r="I22" i="2"/>
  <c r="J22" i="2"/>
  <c r="M22" i="2"/>
  <c r="L26" i="2"/>
  <c r="H26" i="2"/>
  <c r="L22" i="2" l="1"/>
  <c r="H22" i="2"/>
  <c r="I103" i="1"/>
  <c r="L23" i="2" l="1"/>
  <c r="L63" i="2" l="1"/>
  <c r="B204" i="1" l="1"/>
  <c r="F103" i="1" l="1"/>
  <c r="A183" i="2" l="1"/>
  <c r="A31" i="3" s="1"/>
  <c r="A92" i="4" s="1"/>
  <c r="J16" i="3" l="1"/>
  <c r="J30" i="3" s="1"/>
  <c r="D59" i="4" s="1"/>
  <c r="D55" i="4" s="1"/>
  <c r="G16" i="3"/>
  <c r="G30" i="3" s="1"/>
  <c r="C16" i="3"/>
  <c r="K16" i="3"/>
  <c r="K30" i="3" s="1"/>
  <c r="C59" i="4" s="1"/>
  <c r="C55" i="4" s="1"/>
  <c r="E16" i="3"/>
  <c r="E30" i="3" s="1"/>
  <c r="C53" i="4" s="1"/>
  <c r="C49" i="4" s="1"/>
  <c r="B16" i="3"/>
  <c r="B30" i="3" s="1"/>
  <c r="L355" i="2"/>
  <c r="H355" i="2"/>
  <c r="L354" i="2"/>
  <c r="H354" i="2"/>
  <c r="L353" i="2"/>
  <c r="H353" i="2"/>
  <c r="L352" i="2"/>
  <c r="H352" i="2"/>
  <c r="L351" i="2"/>
  <c r="H351" i="2"/>
  <c r="L350" i="2"/>
  <c r="H350" i="2"/>
  <c r="L349" i="2"/>
  <c r="H349" i="2"/>
  <c r="L348" i="2"/>
  <c r="H348" i="2"/>
  <c r="L347" i="2"/>
  <c r="H347" i="2"/>
  <c r="M346" i="2"/>
  <c r="J346" i="2"/>
  <c r="I346" i="2"/>
  <c r="F346" i="2"/>
  <c r="E346" i="2"/>
  <c r="D346" i="2"/>
  <c r="C346" i="2"/>
  <c r="L345" i="2"/>
  <c r="H345" i="2"/>
  <c r="L344" i="2"/>
  <c r="H344" i="2"/>
  <c r="L343" i="2"/>
  <c r="H343" i="2"/>
  <c r="L342" i="2"/>
  <c r="H342" i="2"/>
  <c r="M341" i="2"/>
  <c r="J341" i="2"/>
  <c r="I341" i="2"/>
  <c r="F341" i="2"/>
  <c r="E341" i="2"/>
  <c r="D341" i="2"/>
  <c r="C341" i="2"/>
  <c r="L340" i="2"/>
  <c r="H340" i="2"/>
  <c r="L339" i="2"/>
  <c r="H339" i="2"/>
  <c r="L338" i="2"/>
  <c r="H338" i="2"/>
  <c r="L337" i="2"/>
  <c r="H337" i="2"/>
  <c r="L336" i="2"/>
  <c r="H336" i="2"/>
  <c r="L335" i="2"/>
  <c r="H335" i="2"/>
  <c r="M334" i="2"/>
  <c r="J334" i="2"/>
  <c r="I334" i="2"/>
  <c r="F334" i="2"/>
  <c r="E334" i="2"/>
  <c r="D334" i="2"/>
  <c r="C334" i="2"/>
  <c r="L333" i="2"/>
  <c r="H333" i="2"/>
  <c r="L332" i="2"/>
  <c r="H332" i="2"/>
  <c r="L331" i="2"/>
  <c r="H331" i="2"/>
  <c r="L330" i="2"/>
  <c r="H330" i="2"/>
  <c r="L329" i="2"/>
  <c r="H329" i="2"/>
  <c r="M328" i="2"/>
  <c r="J328" i="2"/>
  <c r="I328" i="2"/>
  <c r="F328" i="2"/>
  <c r="E328" i="2"/>
  <c r="D328" i="2"/>
  <c r="C328" i="2"/>
  <c r="L327" i="2"/>
  <c r="H327" i="2"/>
  <c r="L326" i="2"/>
  <c r="H326" i="2"/>
  <c r="L325" i="2"/>
  <c r="H325" i="2"/>
  <c r="M324" i="2"/>
  <c r="J324" i="2"/>
  <c r="I324" i="2"/>
  <c r="F324" i="2"/>
  <c r="E324" i="2"/>
  <c r="D324" i="2"/>
  <c r="L324" i="2" s="1"/>
  <c r="C324" i="2"/>
  <c r="L323" i="2"/>
  <c r="H323" i="2"/>
  <c r="L322" i="2"/>
  <c r="H322" i="2"/>
  <c r="L321" i="2"/>
  <c r="H321" i="2"/>
  <c r="L320" i="2"/>
  <c r="H320" i="2"/>
  <c r="L319" i="2"/>
  <c r="H319" i="2"/>
  <c r="L318" i="2"/>
  <c r="H318" i="2"/>
  <c r="M317" i="2"/>
  <c r="J317" i="2"/>
  <c r="I317" i="2"/>
  <c r="F317" i="2"/>
  <c r="E317" i="2"/>
  <c r="D317" i="2"/>
  <c r="C317" i="2"/>
  <c r="L316" i="2"/>
  <c r="H316" i="2"/>
  <c r="L315" i="2"/>
  <c r="H315" i="2"/>
  <c r="L314" i="2"/>
  <c r="H314" i="2"/>
  <c r="L313" i="2"/>
  <c r="H313" i="2"/>
  <c r="L312" i="2"/>
  <c r="H312" i="2"/>
  <c r="L311" i="2"/>
  <c r="H311" i="2"/>
  <c r="M310" i="2"/>
  <c r="J310" i="2"/>
  <c r="I310" i="2"/>
  <c r="F310" i="2"/>
  <c r="E310" i="2"/>
  <c r="D310" i="2"/>
  <c r="C310" i="2"/>
  <c r="L309" i="2"/>
  <c r="H309" i="2"/>
  <c r="L308" i="2"/>
  <c r="H308" i="2"/>
  <c r="M307" i="2"/>
  <c r="J307" i="2"/>
  <c r="I307" i="2"/>
  <c r="F307" i="2"/>
  <c r="E307" i="2"/>
  <c r="D307" i="2"/>
  <c r="C307" i="2"/>
  <c r="L306" i="2"/>
  <c r="H306" i="2"/>
  <c r="L305" i="2"/>
  <c r="H305" i="2"/>
  <c r="L304" i="2"/>
  <c r="H304" i="2"/>
  <c r="L303" i="2"/>
  <c r="H303" i="2"/>
  <c r="L302" i="2"/>
  <c r="H302" i="2"/>
  <c r="L301" i="2"/>
  <c r="H301" i="2"/>
  <c r="M300" i="2"/>
  <c r="J300" i="2"/>
  <c r="I300" i="2"/>
  <c r="F300" i="2"/>
  <c r="E300" i="2"/>
  <c r="D300" i="2"/>
  <c r="C300" i="2"/>
  <c r="L299" i="2"/>
  <c r="H299" i="2"/>
  <c r="L298" i="2"/>
  <c r="H298" i="2"/>
  <c r="L297" i="2"/>
  <c r="H297" i="2"/>
  <c r="L296" i="2"/>
  <c r="H296" i="2"/>
  <c r="M295" i="2"/>
  <c r="J295" i="2"/>
  <c r="I295" i="2"/>
  <c r="F295" i="2"/>
  <c r="E295" i="2"/>
  <c r="D295" i="2"/>
  <c r="C295" i="2"/>
  <c r="L294" i="2"/>
  <c r="H294" i="2"/>
  <c r="L293" i="2"/>
  <c r="H293" i="2"/>
  <c r="L292" i="2"/>
  <c r="H292" i="2"/>
  <c r="L291" i="2"/>
  <c r="H291" i="2"/>
  <c r="L290" i="2"/>
  <c r="H290" i="2"/>
  <c r="L289" i="2"/>
  <c r="H289" i="2"/>
  <c r="M288" i="2"/>
  <c r="J288" i="2"/>
  <c r="I288" i="2"/>
  <c r="F288" i="2"/>
  <c r="E288" i="2"/>
  <c r="D288" i="2"/>
  <c r="C288" i="2"/>
  <c r="L287" i="2"/>
  <c r="H287" i="2"/>
  <c r="L286" i="2"/>
  <c r="H286" i="2"/>
  <c r="L285" i="2"/>
  <c r="H285" i="2"/>
  <c r="M284" i="2"/>
  <c r="J284" i="2"/>
  <c r="I284" i="2"/>
  <c r="F284" i="2"/>
  <c r="E284" i="2"/>
  <c r="D284" i="2"/>
  <c r="C284" i="2"/>
  <c r="L283" i="2"/>
  <c r="H283" i="2"/>
  <c r="L282" i="2"/>
  <c r="H282" i="2"/>
  <c r="L281" i="2"/>
  <c r="H281" i="2"/>
  <c r="M280" i="2"/>
  <c r="J280" i="2"/>
  <c r="I280" i="2"/>
  <c r="F280" i="2"/>
  <c r="E280" i="2"/>
  <c r="D280" i="2"/>
  <c r="C280" i="2"/>
  <c r="L279" i="2"/>
  <c r="H279" i="2"/>
  <c r="L278" i="2"/>
  <c r="H278" i="2"/>
  <c r="L277" i="2"/>
  <c r="H277" i="2"/>
  <c r="L276" i="2"/>
  <c r="H276" i="2"/>
  <c r="M275" i="2"/>
  <c r="J275" i="2"/>
  <c r="I275" i="2"/>
  <c r="F275" i="2"/>
  <c r="E275" i="2"/>
  <c r="D275" i="2"/>
  <c r="C275" i="2"/>
  <c r="L274" i="2"/>
  <c r="H274" i="2"/>
  <c r="L273" i="2"/>
  <c r="H273" i="2"/>
  <c r="L272" i="2"/>
  <c r="H272" i="2"/>
  <c r="L271" i="2"/>
  <c r="H271" i="2"/>
  <c r="M270" i="2"/>
  <c r="J270" i="2"/>
  <c r="I270" i="2"/>
  <c r="F270" i="2"/>
  <c r="E270" i="2"/>
  <c r="D270" i="2"/>
  <c r="C270" i="2"/>
  <c r="L269" i="2"/>
  <c r="H269" i="2"/>
  <c r="L268" i="2"/>
  <c r="H268" i="2"/>
  <c r="L267" i="2"/>
  <c r="H267" i="2"/>
  <c r="M266" i="2"/>
  <c r="J266" i="2"/>
  <c r="I266" i="2"/>
  <c r="F266" i="2"/>
  <c r="E266" i="2"/>
  <c r="D266" i="2"/>
  <c r="C266" i="2"/>
  <c r="L265" i="2"/>
  <c r="H265" i="2"/>
  <c r="L264" i="2"/>
  <c r="H264" i="2"/>
  <c r="L263" i="2"/>
  <c r="H263" i="2"/>
  <c r="L262" i="2"/>
  <c r="H262" i="2"/>
  <c r="L261" i="2"/>
  <c r="H261" i="2"/>
  <c r="L260" i="2"/>
  <c r="H260" i="2"/>
  <c r="L259" i="2"/>
  <c r="H259" i="2"/>
  <c r="L258" i="2"/>
  <c r="H258" i="2"/>
  <c r="L257" i="2"/>
  <c r="H257" i="2"/>
  <c r="M256" i="2"/>
  <c r="J256" i="2"/>
  <c r="I256" i="2"/>
  <c r="F256" i="2"/>
  <c r="E256" i="2"/>
  <c r="D256" i="2"/>
  <c r="C256" i="2"/>
  <c r="L255" i="2"/>
  <c r="H255" i="2"/>
  <c r="L254" i="2"/>
  <c r="H254" i="2"/>
  <c r="L253" i="2"/>
  <c r="H253" i="2"/>
  <c r="L252" i="2"/>
  <c r="H252" i="2"/>
  <c r="L251" i="2"/>
  <c r="H251" i="2"/>
  <c r="M250" i="2"/>
  <c r="J250" i="2"/>
  <c r="I250" i="2"/>
  <c r="F250" i="2"/>
  <c r="E250" i="2"/>
  <c r="D250" i="2"/>
  <c r="C250" i="2"/>
  <c r="L249" i="2"/>
  <c r="H249" i="2"/>
  <c r="L248" i="2"/>
  <c r="H248" i="2"/>
  <c r="L247" i="2"/>
  <c r="H247" i="2"/>
  <c r="L246" i="2"/>
  <c r="H246" i="2"/>
  <c r="L245" i="2"/>
  <c r="H245" i="2"/>
  <c r="L244" i="2"/>
  <c r="H244" i="2"/>
  <c r="L243" i="2"/>
  <c r="H243" i="2"/>
  <c r="M242" i="2"/>
  <c r="J242" i="2"/>
  <c r="I242" i="2"/>
  <c r="F242" i="2"/>
  <c r="E242" i="2"/>
  <c r="D242" i="2"/>
  <c r="C242" i="2"/>
  <c r="L241" i="2"/>
  <c r="H241" i="2"/>
  <c r="L240" i="2"/>
  <c r="H240" i="2"/>
  <c r="L239" i="2"/>
  <c r="H239" i="2"/>
  <c r="L238" i="2"/>
  <c r="H238" i="2"/>
  <c r="L237" i="2"/>
  <c r="H237" i="2"/>
  <c r="M236" i="2"/>
  <c r="J236" i="2"/>
  <c r="I236" i="2"/>
  <c r="F236" i="2"/>
  <c r="L235" i="2"/>
  <c r="H235" i="2"/>
  <c r="L234" i="2"/>
  <c r="H234" i="2"/>
  <c r="L233" i="2"/>
  <c r="H233" i="2"/>
  <c r="L232" i="2"/>
  <c r="H232" i="2"/>
  <c r="L231" i="2"/>
  <c r="H231" i="2"/>
  <c r="M230" i="2"/>
  <c r="J230" i="2"/>
  <c r="I230" i="2"/>
  <c r="F230" i="2"/>
  <c r="E230" i="2"/>
  <c r="D230" i="2"/>
  <c r="C230" i="2"/>
  <c r="L229" i="2"/>
  <c r="H229" i="2"/>
  <c r="L228" i="2"/>
  <c r="H228" i="2"/>
  <c r="L227" i="2"/>
  <c r="H227" i="2"/>
  <c r="M226" i="2"/>
  <c r="J226" i="2"/>
  <c r="I226" i="2"/>
  <c r="F226" i="2"/>
  <c r="E226" i="2"/>
  <c r="D226" i="2"/>
  <c r="C226" i="2"/>
  <c r="L225" i="2"/>
  <c r="H225" i="2"/>
  <c r="L224" i="2"/>
  <c r="H224" i="2"/>
  <c r="L223" i="2"/>
  <c r="H223" i="2"/>
  <c r="L222" i="2"/>
  <c r="H222" i="2"/>
  <c r="M221" i="2"/>
  <c r="J221" i="2"/>
  <c r="I221" i="2"/>
  <c r="F221" i="2"/>
  <c r="E221" i="2"/>
  <c r="D221" i="2"/>
  <c r="C221" i="2"/>
  <c r="L220" i="2"/>
  <c r="H220" i="2"/>
  <c r="L219" i="2"/>
  <c r="H219" i="2"/>
  <c r="L218" i="2"/>
  <c r="H218" i="2"/>
  <c r="L217" i="2"/>
  <c r="H217" i="2"/>
  <c r="M216" i="2"/>
  <c r="J216" i="2"/>
  <c r="I216" i="2"/>
  <c r="F216" i="2"/>
  <c r="E216" i="2"/>
  <c r="D216" i="2"/>
  <c r="L216" i="2" s="1"/>
  <c r="C216" i="2"/>
  <c r="L215" i="2"/>
  <c r="H215" i="2"/>
  <c r="L214" i="2"/>
  <c r="H214" i="2"/>
  <c r="L213" i="2"/>
  <c r="H213" i="2"/>
  <c r="L212" i="2"/>
  <c r="H212" i="2"/>
  <c r="L211" i="2"/>
  <c r="H211" i="2"/>
  <c r="L210" i="2"/>
  <c r="H210" i="2"/>
  <c r="L209" i="2"/>
  <c r="H209" i="2"/>
  <c r="L208" i="2"/>
  <c r="H208" i="2"/>
  <c r="L207" i="2"/>
  <c r="H207" i="2"/>
  <c r="L206" i="2"/>
  <c r="H206" i="2"/>
  <c r="L205" i="2"/>
  <c r="H205" i="2"/>
  <c r="L204" i="2"/>
  <c r="H204" i="2"/>
  <c r="M203" i="2"/>
  <c r="J203" i="2"/>
  <c r="I203" i="2"/>
  <c r="F203" i="2"/>
  <c r="E203" i="2"/>
  <c r="D203" i="2"/>
  <c r="C203" i="2"/>
  <c r="L202" i="2"/>
  <c r="H202" i="2"/>
  <c r="L201" i="2"/>
  <c r="H201" i="2"/>
  <c r="L200" i="2"/>
  <c r="H200" i="2"/>
  <c r="M199" i="2"/>
  <c r="J199" i="2"/>
  <c r="I199" i="2"/>
  <c r="F199" i="2"/>
  <c r="E199" i="2"/>
  <c r="D199" i="2"/>
  <c r="C199" i="2"/>
  <c r="L198" i="2"/>
  <c r="H198" i="2"/>
  <c r="L197" i="2"/>
  <c r="H197" i="2"/>
  <c r="L196" i="2"/>
  <c r="H196" i="2"/>
  <c r="M195" i="2"/>
  <c r="J195" i="2"/>
  <c r="I195" i="2"/>
  <c r="F195" i="2"/>
  <c r="E195" i="2"/>
  <c r="D195" i="2"/>
  <c r="C195" i="2"/>
  <c r="L194" i="2"/>
  <c r="H194" i="2"/>
  <c r="L193" i="2"/>
  <c r="H193" i="2"/>
  <c r="L192" i="2"/>
  <c r="H192" i="2"/>
  <c r="M191" i="2"/>
  <c r="J191" i="2"/>
  <c r="I191" i="2"/>
  <c r="F191" i="2"/>
  <c r="E191" i="2"/>
  <c r="D191" i="2"/>
  <c r="C191" i="2"/>
  <c r="L180" i="2"/>
  <c r="H180" i="2"/>
  <c r="L179" i="2"/>
  <c r="H179" i="2"/>
  <c r="L178" i="2"/>
  <c r="H178" i="2"/>
  <c r="L177" i="2"/>
  <c r="H177" i="2"/>
  <c r="L176" i="2"/>
  <c r="H176" i="2"/>
  <c r="L175" i="2"/>
  <c r="H175" i="2"/>
  <c r="L174" i="2"/>
  <c r="H174" i="2"/>
  <c r="L173" i="2"/>
  <c r="H173" i="2"/>
  <c r="L172" i="2"/>
  <c r="H172" i="2"/>
  <c r="M171" i="2"/>
  <c r="D171" i="2"/>
  <c r="C171" i="2"/>
  <c r="L170" i="2"/>
  <c r="H170" i="2"/>
  <c r="L169" i="2"/>
  <c r="H169" i="2"/>
  <c r="L168" i="2"/>
  <c r="H168" i="2"/>
  <c r="L167" i="2"/>
  <c r="H167" i="2"/>
  <c r="M166" i="2"/>
  <c r="J166" i="2"/>
  <c r="I166" i="2"/>
  <c r="F166" i="2"/>
  <c r="E166" i="2"/>
  <c r="D166" i="2"/>
  <c r="C166" i="2"/>
  <c r="L165" i="2"/>
  <c r="H165" i="2"/>
  <c r="L164" i="2"/>
  <c r="H164" i="2"/>
  <c r="L163" i="2"/>
  <c r="H163" i="2"/>
  <c r="L162" i="2"/>
  <c r="H162" i="2"/>
  <c r="L161" i="2"/>
  <c r="H161" i="2"/>
  <c r="L160" i="2"/>
  <c r="H160" i="2"/>
  <c r="M159" i="2"/>
  <c r="J159" i="2"/>
  <c r="I159" i="2"/>
  <c r="F159" i="2"/>
  <c r="E159" i="2"/>
  <c r="D159" i="2"/>
  <c r="C159" i="2"/>
  <c r="L158" i="2"/>
  <c r="H158" i="2"/>
  <c r="L157" i="2"/>
  <c r="H157" i="2"/>
  <c r="L156" i="2"/>
  <c r="H156" i="2"/>
  <c r="L155" i="2"/>
  <c r="H155" i="2"/>
  <c r="L154" i="2"/>
  <c r="H154" i="2"/>
  <c r="M153" i="2"/>
  <c r="J153" i="2"/>
  <c r="I153" i="2"/>
  <c r="F153" i="2"/>
  <c r="E153" i="2"/>
  <c r="D153" i="2"/>
  <c r="C153" i="2"/>
  <c r="L152" i="2"/>
  <c r="H152" i="2"/>
  <c r="L151" i="2"/>
  <c r="H151" i="2"/>
  <c r="L150" i="2"/>
  <c r="H150" i="2"/>
  <c r="M149" i="2"/>
  <c r="J149" i="2"/>
  <c r="I149" i="2"/>
  <c r="F149" i="2"/>
  <c r="E149" i="2"/>
  <c r="D149" i="2"/>
  <c r="C149" i="2"/>
  <c r="L148" i="2"/>
  <c r="H148" i="2"/>
  <c r="L147" i="2"/>
  <c r="H147" i="2"/>
  <c r="L146" i="2"/>
  <c r="H146" i="2"/>
  <c r="L145" i="2"/>
  <c r="H145" i="2"/>
  <c r="L144" i="2"/>
  <c r="H144" i="2"/>
  <c r="L143" i="2"/>
  <c r="H143" i="2"/>
  <c r="M142" i="2"/>
  <c r="J142" i="2"/>
  <c r="I142" i="2"/>
  <c r="F142" i="2"/>
  <c r="E142" i="2"/>
  <c r="D142" i="2"/>
  <c r="C142" i="2"/>
  <c r="L141" i="2"/>
  <c r="H141" i="2"/>
  <c r="L140" i="2"/>
  <c r="H140" i="2"/>
  <c r="L139" i="2"/>
  <c r="H139" i="2"/>
  <c r="L138" i="2"/>
  <c r="H138" i="2"/>
  <c r="L137" i="2"/>
  <c r="H137" i="2"/>
  <c r="L136" i="2"/>
  <c r="H136" i="2"/>
  <c r="M135" i="2"/>
  <c r="J135" i="2"/>
  <c r="I135" i="2"/>
  <c r="F135" i="2"/>
  <c r="E135" i="2"/>
  <c r="D135" i="2"/>
  <c r="C135" i="2"/>
  <c r="L134" i="2"/>
  <c r="H134" i="2"/>
  <c r="L133" i="2"/>
  <c r="H133" i="2"/>
  <c r="M132" i="2"/>
  <c r="J132" i="2"/>
  <c r="I132" i="2"/>
  <c r="F132" i="2"/>
  <c r="E132" i="2"/>
  <c r="D132" i="2"/>
  <c r="C132" i="2"/>
  <c r="L131" i="2"/>
  <c r="H131" i="2"/>
  <c r="L130" i="2"/>
  <c r="H130" i="2"/>
  <c r="L129" i="2"/>
  <c r="H129" i="2"/>
  <c r="L128" i="2"/>
  <c r="H128" i="2"/>
  <c r="L127" i="2"/>
  <c r="H127" i="2"/>
  <c r="L126" i="2"/>
  <c r="H126" i="2"/>
  <c r="M125" i="2"/>
  <c r="J125" i="2"/>
  <c r="I125" i="2"/>
  <c r="F125" i="2"/>
  <c r="E125" i="2"/>
  <c r="D125" i="2"/>
  <c r="C125" i="2"/>
  <c r="L124" i="2"/>
  <c r="H124" i="2"/>
  <c r="L123" i="2"/>
  <c r="H123" i="2"/>
  <c r="L122" i="2"/>
  <c r="H122" i="2"/>
  <c r="L121" i="2"/>
  <c r="H121" i="2"/>
  <c r="M120" i="2"/>
  <c r="J120" i="2"/>
  <c r="I120" i="2"/>
  <c r="F120" i="2"/>
  <c r="E120" i="2"/>
  <c r="D120" i="2"/>
  <c r="H120" i="2" s="1"/>
  <c r="C120" i="2"/>
  <c r="L119" i="2"/>
  <c r="H119" i="2"/>
  <c r="L118" i="2"/>
  <c r="H118" i="2"/>
  <c r="L117" i="2"/>
  <c r="H117" i="2"/>
  <c r="L116" i="2"/>
  <c r="H116" i="2"/>
  <c r="L115" i="2"/>
  <c r="H115" i="2"/>
  <c r="L114" i="2"/>
  <c r="H114" i="2"/>
  <c r="M113" i="2"/>
  <c r="J113" i="2"/>
  <c r="I113" i="2"/>
  <c r="F113" i="2"/>
  <c r="E113" i="2"/>
  <c r="D113" i="2"/>
  <c r="L113" i="2" s="1"/>
  <c r="C113" i="2"/>
  <c r="L112" i="2"/>
  <c r="H112" i="2"/>
  <c r="L111" i="2"/>
  <c r="H111" i="2"/>
  <c r="L110" i="2"/>
  <c r="H110" i="2"/>
  <c r="M109" i="2"/>
  <c r="J109" i="2"/>
  <c r="I109" i="2"/>
  <c r="F109" i="2"/>
  <c r="E109" i="2"/>
  <c r="D109" i="2"/>
  <c r="L109" i="2" s="1"/>
  <c r="C109" i="2"/>
  <c r="L108" i="2"/>
  <c r="H108" i="2"/>
  <c r="L107" i="2"/>
  <c r="H107" i="2"/>
  <c r="L106" i="2"/>
  <c r="H106" i="2"/>
  <c r="M105" i="2"/>
  <c r="J105" i="2"/>
  <c r="I105" i="2"/>
  <c r="F105" i="2"/>
  <c r="E105" i="2"/>
  <c r="D105" i="2"/>
  <c r="C105" i="2"/>
  <c r="L104" i="2"/>
  <c r="H104" i="2"/>
  <c r="L103" i="2"/>
  <c r="H103" i="2"/>
  <c r="L102" i="2"/>
  <c r="H102" i="2"/>
  <c r="L101" i="2"/>
  <c r="H101" i="2"/>
  <c r="M100" i="2"/>
  <c r="J100" i="2"/>
  <c r="I100" i="2"/>
  <c r="F100" i="2"/>
  <c r="E100" i="2"/>
  <c r="D100" i="2"/>
  <c r="C100" i="2"/>
  <c r="L99" i="2"/>
  <c r="H99" i="2"/>
  <c r="L98" i="2"/>
  <c r="H98" i="2"/>
  <c r="L97" i="2"/>
  <c r="H97" i="2"/>
  <c r="L96" i="2"/>
  <c r="H96" i="2"/>
  <c r="M95" i="2"/>
  <c r="J95" i="2"/>
  <c r="I95" i="2"/>
  <c r="F95" i="2"/>
  <c r="E95" i="2"/>
  <c r="D95" i="2"/>
  <c r="C95" i="2"/>
  <c r="L94" i="2"/>
  <c r="H94" i="2"/>
  <c r="L93" i="2"/>
  <c r="H93" i="2"/>
  <c r="L92" i="2"/>
  <c r="H92" i="2"/>
  <c r="M91" i="2"/>
  <c r="J91" i="2"/>
  <c r="I91" i="2"/>
  <c r="F91" i="2"/>
  <c r="E91" i="2"/>
  <c r="D91" i="2"/>
  <c r="L91" i="2" s="1"/>
  <c r="C91" i="2"/>
  <c r="L90" i="2"/>
  <c r="H90" i="2"/>
  <c r="L89" i="2"/>
  <c r="H89" i="2"/>
  <c r="L88" i="2"/>
  <c r="H88" i="2"/>
  <c r="L87" i="2"/>
  <c r="H87" i="2"/>
  <c r="L86" i="2"/>
  <c r="H86" i="2"/>
  <c r="L85" i="2"/>
  <c r="H85" i="2"/>
  <c r="L84" i="2"/>
  <c r="H84" i="2"/>
  <c r="L83" i="2"/>
  <c r="H83" i="2"/>
  <c r="L82" i="2"/>
  <c r="H82" i="2"/>
  <c r="M81" i="2"/>
  <c r="J81" i="2"/>
  <c r="I81" i="2"/>
  <c r="F81" i="2"/>
  <c r="E81" i="2"/>
  <c r="D81" i="2"/>
  <c r="C81" i="2"/>
  <c r="L80" i="2"/>
  <c r="H80" i="2"/>
  <c r="L79" i="2"/>
  <c r="H79" i="2"/>
  <c r="L78" i="2"/>
  <c r="H78" i="2"/>
  <c r="L77" i="2"/>
  <c r="H77" i="2"/>
  <c r="L76" i="2"/>
  <c r="H76" i="2"/>
  <c r="M75" i="2"/>
  <c r="J75" i="2"/>
  <c r="I75" i="2"/>
  <c r="F75" i="2"/>
  <c r="E75" i="2"/>
  <c r="D75" i="2"/>
  <c r="C75" i="2"/>
  <c r="L74" i="2"/>
  <c r="H74" i="2"/>
  <c r="L73" i="2"/>
  <c r="H73" i="2"/>
  <c r="L72" i="2"/>
  <c r="H72" i="2"/>
  <c r="L71" i="2"/>
  <c r="H71" i="2"/>
  <c r="L70" i="2"/>
  <c r="H70" i="2"/>
  <c r="L69" i="2"/>
  <c r="H69" i="2"/>
  <c r="L68" i="2"/>
  <c r="H68" i="2"/>
  <c r="M67" i="2"/>
  <c r="J67" i="2"/>
  <c r="I67" i="2"/>
  <c r="F67" i="2"/>
  <c r="E67" i="2"/>
  <c r="D67" i="2"/>
  <c r="C67" i="2"/>
  <c r="L66" i="2"/>
  <c r="H66" i="2"/>
  <c r="L65" i="2"/>
  <c r="H65" i="2"/>
  <c r="L64" i="2"/>
  <c r="H64" i="2"/>
  <c r="H63" i="2"/>
  <c r="L62" i="2"/>
  <c r="H62" i="2"/>
  <c r="M61" i="2"/>
  <c r="J61" i="2"/>
  <c r="I61" i="2"/>
  <c r="F61" i="2"/>
  <c r="E61" i="2"/>
  <c r="D61" i="2"/>
  <c r="C61" i="2"/>
  <c r="L60" i="2"/>
  <c r="H60" i="2"/>
  <c r="L59" i="2"/>
  <c r="H59" i="2"/>
  <c r="L58" i="2"/>
  <c r="H58" i="2"/>
  <c r="L57" i="2"/>
  <c r="H57" i="2"/>
  <c r="L56" i="2"/>
  <c r="H56" i="2"/>
  <c r="M55" i="2"/>
  <c r="J55" i="2"/>
  <c r="I55" i="2"/>
  <c r="F55" i="2"/>
  <c r="E55" i="2"/>
  <c r="D55" i="2"/>
  <c r="C55" i="2"/>
  <c r="L54" i="2"/>
  <c r="H54" i="2"/>
  <c r="L53" i="2"/>
  <c r="H53" i="2"/>
  <c r="L52" i="2"/>
  <c r="H52" i="2"/>
  <c r="M51" i="2"/>
  <c r="J51" i="2"/>
  <c r="I51" i="2"/>
  <c r="F51" i="2"/>
  <c r="E51" i="2"/>
  <c r="D51" i="2"/>
  <c r="C51" i="2"/>
  <c r="L50" i="2"/>
  <c r="H50" i="2"/>
  <c r="L49" i="2"/>
  <c r="H49" i="2"/>
  <c r="L48" i="2"/>
  <c r="H48" i="2"/>
  <c r="L47" i="2"/>
  <c r="H47" i="2"/>
  <c r="M46" i="2"/>
  <c r="J46" i="2"/>
  <c r="I46" i="2"/>
  <c r="F46" i="2"/>
  <c r="E46" i="2"/>
  <c r="D46" i="2"/>
  <c r="C46" i="2"/>
  <c r="L45" i="2"/>
  <c r="H45" i="2"/>
  <c r="L44" i="2"/>
  <c r="H44" i="2"/>
  <c r="L43" i="2"/>
  <c r="H43" i="2"/>
  <c r="L42" i="2"/>
  <c r="H42" i="2"/>
  <c r="M41" i="2"/>
  <c r="J41" i="2"/>
  <c r="I41" i="2"/>
  <c r="F41" i="2"/>
  <c r="E41" i="2"/>
  <c r="D41" i="2"/>
  <c r="C41" i="2"/>
  <c r="L40" i="2"/>
  <c r="H40" i="2"/>
  <c r="L39" i="2"/>
  <c r="H39" i="2"/>
  <c r="L38" i="2"/>
  <c r="H38" i="2"/>
  <c r="L37" i="2"/>
  <c r="H37" i="2"/>
  <c r="L36" i="2"/>
  <c r="H36" i="2"/>
  <c r="L35" i="2"/>
  <c r="H35" i="2"/>
  <c r="L34" i="2"/>
  <c r="H34" i="2"/>
  <c r="L33" i="2"/>
  <c r="H33" i="2"/>
  <c r="L32" i="2"/>
  <c r="H32" i="2"/>
  <c r="L31" i="2"/>
  <c r="H31" i="2"/>
  <c r="L30" i="2"/>
  <c r="H30" i="2"/>
  <c r="L29" i="2"/>
  <c r="H29" i="2"/>
  <c r="M28" i="2"/>
  <c r="J28" i="2"/>
  <c r="I28" i="2"/>
  <c r="F28" i="2"/>
  <c r="E28" i="2"/>
  <c r="D28" i="2"/>
  <c r="C28" i="2"/>
  <c r="L25" i="2"/>
  <c r="L24" i="2"/>
  <c r="H23" i="2"/>
  <c r="L21" i="2"/>
  <c r="H21" i="2"/>
  <c r="L20" i="2"/>
  <c r="H20" i="2"/>
  <c r="L19" i="2"/>
  <c r="H19" i="2"/>
  <c r="M18" i="2"/>
  <c r="J18" i="2"/>
  <c r="I18" i="2"/>
  <c r="F18" i="2"/>
  <c r="E18" i="2"/>
  <c r="D18" i="2"/>
  <c r="C18" i="2"/>
  <c r="L17" i="2"/>
  <c r="H17" i="2"/>
  <c r="L16" i="2"/>
  <c r="H16" i="2"/>
  <c r="L15" i="2"/>
  <c r="H15" i="2"/>
  <c r="M14" i="2"/>
  <c r="J14" i="2"/>
  <c r="I14" i="2"/>
  <c r="F14" i="2"/>
  <c r="E14" i="2"/>
  <c r="D14" i="2"/>
  <c r="H14" i="2" s="1"/>
  <c r="C14" i="2"/>
  <c r="A7" i="2"/>
  <c r="A7" i="3" s="1"/>
  <c r="A6" i="4" s="1"/>
  <c r="I212" i="1"/>
  <c r="F212" i="1"/>
  <c r="I211" i="1"/>
  <c r="F211" i="1"/>
  <c r="I210" i="1"/>
  <c r="F210" i="1"/>
  <c r="I209" i="1"/>
  <c r="F209" i="1"/>
  <c r="L208" i="1"/>
  <c r="J208" i="1"/>
  <c r="H208" i="1"/>
  <c r="G208" i="1"/>
  <c r="E208" i="1"/>
  <c r="D208" i="1"/>
  <c r="C208" i="1"/>
  <c r="B208" i="1"/>
  <c r="I207" i="1"/>
  <c r="F207" i="1"/>
  <c r="I206" i="1"/>
  <c r="F206" i="1"/>
  <c r="I205" i="1"/>
  <c r="F205" i="1"/>
  <c r="L204" i="1"/>
  <c r="L203" i="1" s="1"/>
  <c r="L113" i="1" s="1"/>
  <c r="J204" i="1"/>
  <c r="J203" i="1" s="1"/>
  <c r="H204" i="1"/>
  <c r="H203" i="1" s="1"/>
  <c r="G204" i="1"/>
  <c r="G203" i="1" s="1"/>
  <c r="E204" i="1"/>
  <c r="E203" i="1" s="1"/>
  <c r="D204" i="1"/>
  <c r="D203" i="1" s="1"/>
  <c r="B203" i="1"/>
  <c r="L198" i="1"/>
  <c r="K198" i="1"/>
  <c r="H198" i="1"/>
  <c r="L197" i="1"/>
  <c r="K197" i="1"/>
  <c r="H197" i="1"/>
  <c r="L196" i="1"/>
  <c r="K196" i="1"/>
  <c r="H196" i="1"/>
  <c r="L195" i="1"/>
  <c r="K195" i="1"/>
  <c r="H195" i="1"/>
  <c r="J194" i="1"/>
  <c r="G194" i="1"/>
  <c r="E194" i="1"/>
  <c r="C194" i="1"/>
  <c r="L193" i="1"/>
  <c r="K193" i="1"/>
  <c r="H193" i="1"/>
  <c r="L192" i="1"/>
  <c r="K192" i="1"/>
  <c r="H192" i="1"/>
  <c r="L191" i="1"/>
  <c r="K191" i="1"/>
  <c r="H191" i="1"/>
  <c r="L190" i="1"/>
  <c r="K190" i="1"/>
  <c r="H190" i="1"/>
  <c r="L189" i="1"/>
  <c r="K189" i="1"/>
  <c r="H189" i="1"/>
  <c r="L188" i="1"/>
  <c r="K188" i="1"/>
  <c r="H188" i="1"/>
  <c r="L187" i="1"/>
  <c r="K187" i="1"/>
  <c r="H187" i="1"/>
  <c r="L186" i="1"/>
  <c r="K186" i="1"/>
  <c r="H186" i="1"/>
  <c r="J185" i="1"/>
  <c r="G185" i="1"/>
  <c r="E185" i="1"/>
  <c r="C185" i="1"/>
  <c r="L184" i="1"/>
  <c r="K184" i="1"/>
  <c r="H184" i="1"/>
  <c r="L183" i="1"/>
  <c r="K183" i="1"/>
  <c r="H183" i="1"/>
  <c r="L182" i="1"/>
  <c r="K182" i="1"/>
  <c r="H182" i="1"/>
  <c r="L181" i="1"/>
  <c r="K181" i="1"/>
  <c r="H181" i="1"/>
  <c r="J180" i="1"/>
  <c r="G180" i="1"/>
  <c r="E180" i="1"/>
  <c r="C180" i="1"/>
  <c r="L179" i="1"/>
  <c r="K179" i="1"/>
  <c r="H179" i="1"/>
  <c r="L178" i="1"/>
  <c r="K178" i="1"/>
  <c r="H178" i="1"/>
  <c r="J177" i="1"/>
  <c r="G177" i="1"/>
  <c r="E177" i="1"/>
  <c r="C177" i="1"/>
  <c r="L175" i="1"/>
  <c r="K175" i="1"/>
  <c r="H175" i="1"/>
  <c r="L174" i="1"/>
  <c r="K174" i="1"/>
  <c r="H174" i="1"/>
  <c r="L173" i="1"/>
  <c r="K173" i="1"/>
  <c r="H173" i="1"/>
  <c r="L172" i="1"/>
  <c r="K172" i="1"/>
  <c r="H172" i="1"/>
  <c r="J171" i="1"/>
  <c r="G171" i="1"/>
  <c r="H171" i="1" s="1"/>
  <c r="E171" i="1"/>
  <c r="C171" i="1"/>
  <c r="L170" i="1"/>
  <c r="K170" i="1"/>
  <c r="H170" i="1"/>
  <c r="L169" i="1"/>
  <c r="K169" i="1"/>
  <c r="H169" i="1"/>
  <c r="L168" i="1"/>
  <c r="K168" i="1"/>
  <c r="H168" i="1"/>
  <c r="L167" i="1"/>
  <c r="K167" i="1"/>
  <c r="H167" i="1"/>
  <c r="L166" i="1"/>
  <c r="K166" i="1"/>
  <c r="H166" i="1"/>
  <c r="L165" i="1"/>
  <c r="K165" i="1"/>
  <c r="H165" i="1"/>
  <c r="L164" i="1"/>
  <c r="K164" i="1"/>
  <c r="H164" i="1"/>
  <c r="L163" i="1"/>
  <c r="K163" i="1"/>
  <c r="H163" i="1"/>
  <c r="J162" i="1"/>
  <c r="K162" i="1" s="1"/>
  <c r="G162" i="1"/>
  <c r="E162" i="1"/>
  <c r="C162" i="1"/>
  <c r="L161" i="1"/>
  <c r="K161" i="1"/>
  <c r="H161" i="1"/>
  <c r="L160" i="1"/>
  <c r="K160" i="1"/>
  <c r="H160" i="1"/>
  <c r="L159" i="1"/>
  <c r="K159" i="1"/>
  <c r="H159" i="1"/>
  <c r="L158" i="1"/>
  <c r="K158" i="1"/>
  <c r="H158" i="1"/>
  <c r="L157" i="1"/>
  <c r="K157" i="1"/>
  <c r="H157" i="1"/>
  <c r="J156" i="1"/>
  <c r="G156" i="1"/>
  <c r="E156" i="1"/>
  <c r="C156" i="1"/>
  <c r="L155" i="1"/>
  <c r="K155" i="1"/>
  <c r="H155" i="1"/>
  <c r="L154" i="1"/>
  <c r="K154" i="1"/>
  <c r="H154" i="1"/>
  <c r="L153" i="1"/>
  <c r="K153" i="1"/>
  <c r="H153" i="1"/>
  <c r="L152" i="1"/>
  <c r="K152" i="1"/>
  <c r="H152" i="1"/>
  <c r="L151" i="1"/>
  <c r="K151" i="1"/>
  <c r="H151" i="1"/>
  <c r="L150" i="1"/>
  <c r="K150" i="1"/>
  <c r="H150" i="1"/>
  <c r="L149" i="1"/>
  <c r="K149" i="1"/>
  <c r="H149" i="1"/>
  <c r="L148" i="1"/>
  <c r="K148" i="1"/>
  <c r="H148" i="1"/>
  <c r="L147" i="1"/>
  <c r="K147" i="1"/>
  <c r="H147" i="1"/>
  <c r="J146" i="1"/>
  <c r="G146" i="1"/>
  <c r="E146" i="1"/>
  <c r="C146" i="1"/>
  <c r="L145" i="1"/>
  <c r="K145" i="1"/>
  <c r="H145" i="1"/>
  <c r="L144" i="1"/>
  <c r="K144" i="1"/>
  <c r="H144" i="1"/>
  <c r="L143" i="1"/>
  <c r="K143" i="1"/>
  <c r="H143" i="1"/>
  <c r="L142" i="1"/>
  <c r="K142" i="1"/>
  <c r="H142" i="1"/>
  <c r="J141" i="1"/>
  <c r="E141" i="1"/>
  <c r="C141" i="1"/>
  <c r="L140" i="1"/>
  <c r="K140" i="1"/>
  <c r="H140" i="1"/>
  <c r="L139" i="1"/>
  <c r="K139" i="1"/>
  <c r="H139" i="1"/>
  <c r="L138" i="1"/>
  <c r="K138" i="1"/>
  <c r="H138" i="1"/>
  <c r="J137" i="1"/>
  <c r="G137" i="1"/>
  <c r="E137" i="1"/>
  <c r="L137" i="1" s="1"/>
  <c r="C137" i="1"/>
  <c r="I121" i="1"/>
  <c r="F121" i="1"/>
  <c r="I120" i="1"/>
  <c r="F120" i="1"/>
  <c r="L119" i="1"/>
  <c r="J119" i="1"/>
  <c r="H119" i="1"/>
  <c r="G119" i="1"/>
  <c r="E119" i="1"/>
  <c r="D119" i="1"/>
  <c r="C119" i="1"/>
  <c r="B119" i="1"/>
  <c r="I118" i="1"/>
  <c r="F118" i="1"/>
  <c r="I117" i="1"/>
  <c r="F117" i="1"/>
  <c r="L116" i="1"/>
  <c r="L115" i="1" s="1"/>
  <c r="J116" i="1"/>
  <c r="J115" i="1" s="1"/>
  <c r="H116" i="1"/>
  <c r="H115" i="1" s="1"/>
  <c r="G116" i="1"/>
  <c r="G115" i="1" s="1"/>
  <c r="E116" i="1"/>
  <c r="E115" i="1" s="1"/>
  <c r="D116" i="1"/>
  <c r="C116" i="1"/>
  <c r="I116" i="1" s="1"/>
  <c r="B116" i="1"/>
  <c r="B115" i="1" s="1"/>
  <c r="I112" i="1"/>
  <c r="F112" i="1"/>
  <c r="I111" i="1"/>
  <c r="F111" i="1"/>
  <c r="I110" i="1"/>
  <c r="F110" i="1"/>
  <c r="F109" i="1"/>
  <c r="L108" i="1"/>
  <c r="J108" i="1"/>
  <c r="H108" i="1"/>
  <c r="G108" i="1"/>
  <c r="D108" i="1"/>
  <c r="C108" i="1"/>
  <c r="B108" i="1"/>
  <c r="I107" i="1"/>
  <c r="F107" i="1"/>
  <c r="I106" i="1"/>
  <c r="F106" i="1"/>
  <c r="J102" i="1"/>
  <c r="H105" i="1"/>
  <c r="G105" i="1"/>
  <c r="G102" i="1" s="1"/>
  <c r="E102" i="1"/>
  <c r="D102" i="1"/>
  <c r="C102" i="1"/>
  <c r="B102" i="1"/>
  <c r="I104" i="1"/>
  <c r="F104" i="1"/>
  <c r="J92" i="1"/>
  <c r="B92" i="1"/>
  <c r="L46" i="2" l="1"/>
  <c r="H67" i="2"/>
  <c r="H221" i="2"/>
  <c r="I13" i="2"/>
  <c r="H132" i="2"/>
  <c r="K177" i="1"/>
  <c r="H137" i="1"/>
  <c r="H194" i="1"/>
  <c r="F119" i="1"/>
  <c r="K194" i="1"/>
  <c r="L146" i="1"/>
  <c r="K180" i="1"/>
  <c r="L185" i="1"/>
  <c r="J176" i="1"/>
  <c r="H180" i="1"/>
  <c r="E176" i="1"/>
  <c r="L176" i="1" s="1"/>
  <c r="C13" i="2"/>
  <c r="J101" i="1"/>
  <c r="J114" i="1" s="1"/>
  <c r="J122" i="1" s="1"/>
  <c r="B22" i="4" s="1"/>
  <c r="L270" i="2"/>
  <c r="H341" i="2"/>
  <c r="H256" i="2"/>
  <c r="L334" i="2"/>
  <c r="L226" i="2"/>
  <c r="L203" i="2"/>
  <c r="L230" i="2"/>
  <c r="L194" i="1"/>
  <c r="L142" i="2"/>
  <c r="L162" i="1"/>
  <c r="L171" i="1"/>
  <c r="H295" i="2"/>
  <c r="I119" i="1"/>
  <c r="L81" i="2"/>
  <c r="H288" i="2"/>
  <c r="D115" i="1"/>
  <c r="M13" i="2"/>
  <c r="H46" i="2"/>
  <c r="H75" i="2"/>
  <c r="L266" i="2"/>
  <c r="H284" i="2"/>
  <c r="L18" i="2"/>
  <c r="H28" i="2"/>
  <c r="H125" i="2"/>
  <c r="H230" i="2"/>
  <c r="H242" i="2"/>
  <c r="H328" i="2"/>
  <c r="L346" i="2"/>
  <c r="H91" i="2"/>
  <c r="L41" i="2"/>
  <c r="L149" i="2"/>
  <c r="L191" i="2"/>
  <c r="L310" i="2"/>
  <c r="L102" i="1"/>
  <c r="L101" i="1" s="1"/>
  <c r="I105" i="1"/>
  <c r="C30" i="3"/>
  <c r="B53" i="4" s="1"/>
  <c r="B49" i="4" s="1"/>
  <c r="H146" i="1"/>
  <c r="K185" i="1"/>
  <c r="F208" i="1"/>
  <c r="F13" i="2"/>
  <c r="L55" i="2"/>
  <c r="H81" i="2"/>
  <c r="L95" i="2"/>
  <c r="L100" i="2"/>
  <c r="H105" i="2"/>
  <c r="H109" i="2"/>
  <c r="H191" i="2"/>
  <c r="H203" i="2"/>
  <c r="H334" i="2"/>
  <c r="F116" i="1"/>
  <c r="H162" i="1"/>
  <c r="D13" i="2"/>
  <c r="L67" i="2"/>
  <c r="L132" i="2"/>
  <c r="L280" i="2"/>
  <c r="H324" i="2"/>
  <c r="H346" i="2"/>
  <c r="C176" i="1"/>
  <c r="H51" i="2"/>
  <c r="L275" i="2"/>
  <c r="H307" i="2"/>
  <c r="H317" i="2"/>
  <c r="K137" i="1"/>
  <c r="L177" i="1"/>
  <c r="L180" i="1"/>
  <c r="H185" i="1"/>
  <c r="L28" i="2"/>
  <c r="H95" i="2"/>
  <c r="H100" i="2"/>
  <c r="H159" i="2"/>
  <c r="H250" i="2"/>
  <c r="L288" i="2"/>
  <c r="D16" i="3"/>
  <c r="H156" i="1"/>
  <c r="K146" i="1"/>
  <c r="L156" i="1"/>
  <c r="L14" i="2"/>
  <c r="L51" i="2"/>
  <c r="H135" i="2"/>
  <c r="H149" i="2"/>
  <c r="L159" i="2"/>
  <c r="H226" i="2"/>
  <c r="L295" i="2"/>
  <c r="H300" i="2"/>
  <c r="L307" i="2"/>
  <c r="L317" i="2"/>
  <c r="F105" i="1"/>
  <c r="D101" i="1"/>
  <c r="D114" i="1" s="1"/>
  <c r="L141" i="1"/>
  <c r="C61" i="4"/>
  <c r="L199" i="2"/>
  <c r="L61" i="2"/>
  <c r="J13" i="2"/>
  <c r="I108" i="1"/>
  <c r="G101" i="1"/>
  <c r="C136" i="1"/>
  <c r="H236" i="2"/>
  <c r="I190" i="2"/>
  <c r="I181" i="2" s="1"/>
  <c r="H199" i="2"/>
  <c r="H171" i="2"/>
  <c r="E13" i="2"/>
  <c r="L171" i="2"/>
  <c r="F204" i="1"/>
  <c r="E101" i="1"/>
  <c r="E114" i="1" s="1"/>
  <c r="F108" i="1"/>
  <c r="B101" i="1"/>
  <c r="K141" i="1"/>
  <c r="F102" i="1"/>
  <c r="H102" i="1"/>
  <c r="H101" i="1" s="1"/>
  <c r="H114" i="1" s="1"/>
  <c r="H122" i="1" s="1"/>
  <c r="K171" i="1"/>
  <c r="G176" i="1"/>
  <c r="H177" i="1"/>
  <c r="I204" i="1"/>
  <c r="I208" i="1"/>
  <c r="H153" i="2"/>
  <c r="L153" i="2"/>
  <c r="L328" i="2"/>
  <c r="K156" i="1"/>
  <c r="C101" i="1"/>
  <c r="E136" i="1"/>
  <c r="L75" i="2"/>
  <c r="J190" i="2"/>
  <c r="J136" i="1"/>
  <c r="H166" i="2"/>
  <c r="L166" i="2"/>
  <c r="H266" i="2"/>
  <c r="C115" i="1"/>
  <c r="H18" i="2"/>
  <c r="L105" i="2"/>
  <c r="H142" i="2"/>
  <c r="F190" i="2"/>
  <c r="L120" i="2"/>
  <c r="D190" i="2"/>
  <c r="H195" i="2"/>
  <c r="L195" i="2"/>
  <c r="H41" i="2"/>
  <c r="H55" i="2"/>
  <c r="C190" i="2"/>
  <c r="C181" i="2" s="1"/>
  <c r="L125" i="2"/>
  <c r="H61" i="2"/>
  <c r="L135" i="2"/>
  <c r="L250" i="2"/>
  <c r="L256" i="2"/>
  <c r="H270" i="2"/>
  <c r="H310" i="2"/>
  <c r="F29" i="3"/>
  <c r="M190" i="2"/>
  <c r="M181" i="2" s="1"/>
  <c r="H216" i="2"/>
  <c r="L236" i="2"/>
  <c r="L284" i="2"/>
  <c r="L341" i="2"/>
  <c r="H113" i="2"/>
  <c r="L242" i="2"/>
  <c r="L300" i="2"/>
  <c r="E190" i="2"/>
  <c r="E181" i="2" s="1"/>
  <c r="L221" i="2"/>
  <c r="H275" i="2"/>
  <c r="H280" i="2"/>
  <c r="B114" i="1" l="1"/>
  <c r="B122" i="1" s="1"/>
  <c r="K176" i="1"/>
  <c r="C135" i="1"/>
  <c r="H176" i="1"/>
  <c r="F26" i="3"/>
  <c r="L114" i="1"/>
  <c r="L122" i="1" s="1"/>
  <c r="H13" i="2"/>
  <c r="E122" i="1"/>
  <c r="D30" i="3"/>
  <c r="D53" i="4" s="1"/>
  <c r="D49" i="4" s="1"/>
  <c r="D61" i="4" s="1"/>
  <c r="F16" i="3"/>
  <c r="F30" i="3" s="1"/>
  <c r="E53" i="4" s="1"/>
  <c r="E49" i="4" s="1"/>
  <c r="M182" i="2"/>
  <c r="D122" i="1"/>
  <c r="D124" i="1" s="1"/>
  <c r="L13" i="2"/>
  <c r="I102" i="1"/>
  <c r="M29" i="3"/>
  <c r="I182" i="2"/>
  <c r="E182" i="2"/>
  <c r="C182" i="2"/>
  <c r="L190" i="2"/>
  <c r="D181" i="2"/>
  <c r="H190" i="2"/>
  <c r="B21" i="4"/>
  <c r="H16" i="3"/>
  <c r="H141" i="1"/>
  <c r="J181" i="2"/>
  <c r="I101" i="1"/>
  <c r="F101" i="1"/>
  <c r="I203" i="1"/>
  <c r="F203" i="1"/>
  <c r="L136" i="1"/>
  <c r="E135" i="1"/>
  <c r="F181" i="2"/>
  <c r="K136" i="1"/>
  <c r="J135" i="1"/>
  <c r="I115" i="1"/>
  <c r="F115" i="1"/>
  <c r="B124" i="1" l="1"/>
  <c r="B17" i="4"/>
  <c r="K124" i="1"/>
  <c r="M26" i="3"/>
  <c r="B20" i="4"/>
  <c r="I113" i="1"/>
  <c r="F113" i="1"/>
  <c r="H136" i="1"/>
  <c r="G135" i="1"/>
  <c r="L135" i="1"/>
  <c r="C114" i="1"/>
  <c r="J182" i="2"/>
  <c r="K135" i="1"/>
  <c r="H30" i="3"/>
  <c r="B59" i="4" s="1"/>
  <c r="B55" i="4" s="1"/>
  <c r="B61" i="4" s="1"/>
  <c r="L16" i="3"/>
  <c r="H181" i="2"/>
  <c r="H182" i="2" s="1"/>
  <c r="L181" i="2"/>
  <c r="L182" i="2" s="1"/>
  <c r="D182" i="2"/>
  <c r="F182" i="2"/>
  <c r="G27" i="2" l="1"/>
  <c r="K27" i="2"/>
  <c r="D92" i="1"/>
  <c r="B15" i="4" s="1"/>
  <c r="G26" i="2"/>
  <c r="K26" i="2"/>
  <c r="G181" i="2"/>
  <c r="G22" i="2"/>
  <c r="H135" i="1"/>
  <c r="K355" i="2"/>
  <c r="K353" i="2"/>
  <c r="K351" i="2"/>
  <c r="K349" i="2"/>
  <c r="K347" i="2"/>
  <c r="K326" i="2"/>
  <c r="K305" i="2"/>
  <c r="K303" i="2"/>
  <c r="K301" i="2"/>
  <c r="K282" i="2"/>
  <c r="K265" i="2"/>
  <c r="K263" i="2"/>
  <c r="K261" i="2"/>
  <c r="K259" i="2"/>
  <c r="K257" i="2"/>
  <c r="K234" i="2"/>
  <c r="K232" i="2"/>
  <c r="K215" i="2"/>
  <c r="K213" i="2"/>
  <c r="K211" i="2"/>
  <c r="K209" i="2"/>
  <c r="K207" i="2"/>
  <c r="K205" i="2"/>
  <c r="K340" i="2"/>
  <c r="K338" i="2"/>
  <c r="K336" i="2"/>
  <c r="K315" i="2"/>
  <c r="K313" i="2"/>
  <c r="K311" i="2"/>
  <c r="K294" i="2"/>
  <c r="K292" i="2"/>
  <c r="K290" i="2"/>
  <c r="K273" i="2"/>
  <c r="K271" i="2"/>
  <c r="K248" i="2"/>
  <c r="K246" i="2"/>
  <c r="K244" i="2"/>
  <c r="K225" i="2"/>
  <c r="K223" i="2"/>
  <c r="K198" i="2"/>
  <c r="K196" i="2"/>
  <c r="K333" i="2"/>
  <c r="K331" i="2"/>
  <c r="K329" i="2"/>
  <c r="K308" i="2"/>
  <c r="K287" i="2"/>
  <c r="K285" i="2"/>
  <c r="K268" i="2"/>
  <c r="K241" i="2"/>
  <c r="K239" i="2"/>
  <c r="K237" i="2"/>
  <c r="K220" i="2"/>
  <c r="K218" i="2"/>
  <c r="K193" i="2"/>
  <c r="K164" i="2"/>
  <c r="K162" i="2"/>
  <c r="K160" i="2"/>
  <c r="K141" i="2"/>
  <c r="K139" i="2"/>
  <c r="K137" i="2"/>
  <c r="K118" i="2"/>
  <c r="K116" i="2"/>
  <c r="K114" i="2"/>
  <c r="K99" i="2"/>
  <c r="K97" i="2"/>
  <c r="K345" i="2"/>
  <c r="K343" i="2"/>
  <c r="K322" i="2"/>
  <c r="K320" i="2"/>
  <c r="K318" i="2"/>
  <c r="K310" i="2"/>
  <c r="K299" i="2"/>
  <c r="K297" i="2"/>
  <c r="K278" i="2"/>
  <c r="K276" i="2"/>
  <c r="K270" i="2"/>
  <c r="K255" i="2"/>
  <c r="K253" i="2"/>
  <c r="K251" i="2"/>
  <c r="K228" i="2"/>
  <c r="K201" i="2"/>
  <c r="K195" i="2"/>
  <c r="K180" i="2"/>
  <c r="K178" i="2"/>
  <c r="K176" i="2"/>
  <c r="K174" i="2"/>
  <c r="K172" i="2"/>
  <c r="K166" i="2"/>
  <c r="K339" i="2"/>
  <c r="K330" i="2"/>
  <c r="K321" i="2"/>
  <c r="K309" i="2"/>
  <c r="K291" i="2"/>
  <c r="K269" i="2"/>
  <c r="K243" i="2"/>
  <c r="K212" i="2"/>
  <c r="K204" i="2"/>
  <c r="K173" i="2"/>
  <c r="K150" i="2"/>
  <c r="K134" i="2"/>
  <c r="K127" i="2"/>
  <c r="K125" i="2"/>
  <c r="K111" i="2"/>
  <c r="K90" i="2"/>
  <c r="K88" i="2"/>
  <c r="K86" i="2"/>
  <c r="K84" i="2"/>
  <c r="K82" i="2"/>
  <c r="K59" i="2"/>
  <c r="K57" i="2"/>
  <c r="K40" i="2"/>
  <c r="K38" i="2"/>
  <c r="K36" i="2"/>
  <c r="K34" i="2"/>
  <c r="K32" i="2"/>
  <c r="K30" i="2"/>
  <c r="K348" i="2"/>
  <c r="K342" i="2"/>
  <c r="K324" i="2"/>
  <c r="K312" i="2"/>
  <c r="K288" i="2"/>
  <c r="K281" i="2"/>
  <c r="K272" i="2"/>
  <c r="K260" i="2"/>
  <c r="K254" i="2"/>
  <c r="K233" i="2"/>
  <c r="K224" i="2"/>
  <c r="K194" i="2"/>
  <c r="K167" i="2"/>
  <c r="K152" i="2"/>
  <c r="K132" i="2"/>
  <c r="K129" i="2"/>
  <c r="K109" i="2"/>
  <c r="K106" i="2"/>
  <c r="K65" i="2"/>
  <c r="K63" i="2"/>
  <c r="K55" i="2"/>
  <c r="B26" i="4"/>
  <c r="K332" i="2"/>
  <c r="K323" i="2"/>
  <c r="K293" i="2"/>
  <c r="K266" i="2"/>
  <c r="K245" i="2"/>
  <c r="K227" i="2"/>
  <c r="K214" i="2"/>
  <c r="K206" i="2"/>
  <c r="K197" i="2"/>
  <c r="K175" i="2"/>
  <c r="K169" i="2"/>
  <c r="K147" i="2"/>
  <c r="K145" i="2"/>
  <c r="K143" i="2"/>
  <c r="K136" i="2"/>
  <c r="K131" i="2"/>
  <c r="K124" i="2"/>
  <c r="K122" i="2"/>
  <c r="K108" i="2"/>
  <c r="K94" i="2"/>
  <c r="K92" i="2"/>
  <c r="K73" i="2"/>
  <c r="K71" i="2"/>
  <c r="K69" i="2"/>
  <c r="K50" i="2"/>
  <c r="K48" i="2"/>
  <c r="K21" i="2"/>
  <c r="K19" i="2"/>
  <c r="K350" i="2"/>
  <c r="K344" i="2"/>
  <c r="K314" i="2"/>
  <c r="K302" i="2"/>
  <c r="K296" i="2"/>
  <c r="K283" i="2"/>
  <c r="K275" i="2"/>
  <c r="K274" i="2"/>
  <c r="K262" i="2"/>
  <c r="K235" i="2"/>
  <c r="K230" i="2"/>
  <c r="K217" i="2"/>
  <c r="K200" i="2"/>
  <c r="K191" i="2"/>
  <c r="K161" i="2"/>
  <c r="K158" i="2"/>
  <c r="K156" i="2"/>
  <c r="K154" i="2"/>
  <c r="K138" i="2"/>
  <c r="K126" i="2"/>
  <c r="K115" i="2"/>
  <c r="K103" i="2"/>
  <c r="K101" i="2"/>
  <c r="K352" i="2"/>
  <c r="K325" i="2"/>
  <c r="K317" i="2"/>
  <c r="K316" i="2"/>
  <c r="K304" i="2"/>
  <c r="K298" i="2"/>
  <c r="K280" i="2"/>
  <c r="K264" i="2"/>
  <c r="K219" i="2"/>
  <c r="K202" i="2"/>
  <c r="K163" i="2"/>
  <c r="K130" i="2"/>
  <c r="K119" i="2"/>
  <c r="K107" i="2"/>
  <c r="K98" i="2"/>
  <c r="K66" i="2"/>
  <c r="K64" i="2"/>
  <c r="K62" i="2"/>
  <c r="K45" i="2"/>
  <c r="K43" i="2"/>
  <c r="K354" i="2"/>
  <c r="K334" i="2"/>
  <c r="K327" i="2"/>
  <c r="K306" i="2"/>
  <c r="K258" i="2"/>
  <c r="K252" i="2"/>
  <c r="K231" i="2"/>
  <c r="K222" i="2"/>
  <c r="K216" i="2"/>
  <c r="K192" i="2"/>
  <c r="K171" i="2"/>
  <c r="K170" i="2"/>
  <c r="K165" i="2"/>
  <c r="K157" i="2"/>
  <c r="K155" i="2"/>
  <c r="K142" i="2"/>
  <c r="K104" i="2"/>
  <c r="K102" i="2"/>
  <c r="K80" i="2"/>
  <c r="K78" i="2"/>
  <c r="K277" i="2"/>
  <c r="K267" i="2"/>
  <c r="K240" i="2"/>
  <c r="K128" i="2"/>
  <c r="K117" i="2"/>
  <c r="K110" i="2"/>
  <c r="K77" i="2"/>
  <c r="K74" i="2"/>
  <c r="K39" i="2"/>
  <c r="K31" i="2"/>
  <c r="K24" i="2"/>
  <c r="K249" i="2"/>
  <c r="K85" i="2"/>
  <c r="K20" i="2"/>
  <c r="K15" i="2"/>
  <c r="K335" i="2"/>
  <c r="K286" i="2"/>
  <c r="K179" i="2"/>
  <c r="K146" i="2"/>
  <c r="K121" i="2"/>
  <c r="K96" i="2"/>
  <c r="K93" i="2"/>
  <c r="K89" i="2"/>
  <c r="K53" i="2"/>
  <c r="K42" i="2"/>
  <c r="K16" i="2"/>
  <c r="K41" i="2"/>
  <c r="K247" i="2"/>
  <c r="K208" i="2"/>
  <c r="K168" i="2"/>
  <c r="K149" i="2"/>
  <c r="K112" i="2"/>
  <c r="K68" i="2"/>
  <c r="K56" i="2"/>
  <c r="K47" i="2"/>
  <c r="K44" i="2"/>
  <c r="K33" i="2"/>
  <c r="K28" i="2"/>
  <c r="K238" i="2"/>
  <c r="K67" i="2"/>
  <c r="K279" i="2"/>
  <c r="K148" i="2"/>
  <c r="K123" i="2"/>
  <c r="K83" i="2"/>
  <c r="K79" i="2"/>
  <c r="K76" i="2"/>
  <c r="K337" i="2"/>
  <c r="K289" i="2"/>
  <c r="K229" i="2"/>
  <c r="K151" i="2"/>
  <c r="K135" i="2"/>
  <c r="K70" i="2"/>
  <c r="K58" i="2"/>
  <c r="K52" i="2"/>
  <c r="K49" i="2"/>
  <c r="K35" i="2"/>
  <c r="K25" i="2"/>
  <c r="K23" i="2"/>
  <c r="K18" i="2"/>
  <c r="K210" i="2"/>
  <c r="K46" i="2"/>
  <c r="K17" i="2"/>
  <c r="K177" i="2"/>
  <c r="K133" i="2"/>
  <c r="K72" i="2"/>
  <c r="K60" i="2"/>
  <c r="K54" i="2"/>
  <c r="K37" i="2"/>
  <c r="K29" i="2"/>
  <c r="K319" i="2"/>
  <c r="K203" i="2"/>
  <c r="K144" i="2"/>
  <c r="K140" i="2"/>
  <c r="K87" i="2"/>
  <c r="K75" i="2"/>
  <c r="K250" i="2"/>
  <c r="K61" i="2"/>
  <c r="K256" i="2"/>
  <c r="K100" i="2"/>
  <c r="K22" i="2"/>
  <c r="K341" i="2"/>
  <c r="K105" i="2"/>
  <c r="K226" i="2"/>
  <c r="K236" i="2"/>
  <c r="K346" i="2"/>
  <c r="K242" i="2"/>
  <c r="K199" i="2"/>
  <c r="K153" i="2"/>
  <c r="K113" i="2"/>
  <c r="K51" i="2"/>
  <c r="K284" i="2"/>
  <c r="K307" i="2"/>
  <c r="K13" i="2"/>
  <c r="K295" i="2"/>
  <c r="K159" i="2"/>
  <c r="K328" i="2"/>
  <c r="K221" i="2"/>
  <c r="K14" i="2"/>
  <c r="K120" i="2"/>
  <c r="K81" i="2"/>
  <c r="K95" i="2"/>
  <c r="K91" i="2"/>
  <c r="K300" i="2"/>
  <c r="K190" i="2"/>
  <c r="K181" i="2"/>
  <c r="C122" i="1"/>
  <c r="F114" i="1"/>
  <c r="I114" i="1"/>
  <c r="G339" i="2"/>
  <c r="G337" i="2"/>
  <c r="G335" i="2"/>
  <c r="G316" i="2"/>
  <c r="G314" i="2"/>
  <c r="G312" i="2"/>
  <c r="G293" i="2"/>
  <c r="G291" i="2"/>
  <c r="G289" i="2"/>
  <c r="G274" i="2"/>
  <c r="G272" i="2"/>
  <c r="G249" i="2"/>
  <c r="G247" i="2"/>
  <c r="G245" i="2"/>
  <c r="G243" i="2"/>
  <c r="G224" i="2"/>
  <c r="G222" i="2"/>
  <c r="G197" i="2"/>
  <c r="G170" i="2"/>
  <c r="G168" i="2"/>
  <c r="G355" i="2"/>
  <c r="G353" i="2"/>
  <c r="G351" i="2"/>
  <c r="G349" i="2"/>
  <c r="G347" i="2"/>
  <c r="G326" i="2"/>
  <c r="G305" i="2"/>
  <c r="G303" i="2"/>
  <c r="G301" i="2"/>
  <c r="G282" i="2"/>
  <c r="G265" i="2"/>
  <c r="G263" i="2"/>
  <c r="G261" i="2"/>
  <c r="G259" i="2"/>
  <c r="G257" i="2"/>
  <c r="G234" i="2"/>
  <c r="G232" i="2"/>
  <c r="G215" i="2"/>
  <c r="G213" i="2"/>
  <c r="G211" i="2"/>
  <c r="G209" i="2"/>
  <c r="G207" i="2"/>
  <c r="G205" i="2"/>
  <c r="B25" i="4"/>
  <c r="G344" i="2"/>
  <c r="G342" i="2"/>
  <c r="G323" i="2"/>
  <c r="G321" i="2"/>
  <c r="G319" i="2"/>
  <c r="G298" i="2"/>
  <c r="G296" i="2"/>
  <c r="G279" i="2"/>
  <c r="G277" i="2"/>
  <c r="G254" i="2"/>
  <c r="G252" i="2"/>
  <c r="G229" i="2"/>
  <c r="G227" i="2"/>
  <c r="G202" i="2"/>
  <c r="G200" i="2"/>
  <c r="G179" i="2"/>
  <c r="G177" i="2"/>
  <c r="G175" i="2"/>
  <c r="G173" i="2"/>
  <c r="G152" i="2"/>
  <c r="G150" i="2"/>
  <c r="G131" i="2"/>
  <c r="G129" i="2"/>
  <c r="G127" i="2"/>
  <c r="G108" i="2"/>
  <c r="G106" i="2"/>
  <c r="G334" i="2"/>
  <c r="G333" i="2"/>
  <c r="G331" i="2"/>
  <c r="G329" i="2"/>
  <c r="G308" i="2"/>
  <c r="G288" i="2"/>
  <c r="G287" i="2"/>
  <c r="G285" i="2"/>
  <c r="G268" i="2"/>
  <c r="G242" i="2"/>
  <c r="G241" i="2"/>
  <c r="G239" i="2"/>
  <c r="G237" i="2"/>
  <c r="G221" i="2"/>
  <c r="G220" i="2"/>
  <c r="G218" i="2"/>
  <c r="G193" i="2"/>
  <c r="G164" i="2"/>
  <c r="G162" i="2"/>
  <c r="G160" i="2"/>
  <c r="G294" i="2"/>
  <c r="G276" i="2"/>
  <c r="G267" i="2"/>
  <c r="G256" i="2"/>
  <c r="G246" i="2"/>
  <c r="G240" i="2"/>
  <c r="G228" i="2"/>
  <c r="G226" i="2"/>
  <c r="G210" i="2"/>
  <c r="G198" i="2"/>
  <c r="G176" i="2"/>
  <c r="G149" i="2"/>
  <c r="G148" i="2"/>
  <c r="G146" i="2"/>
  <c r="G144" i="2"/>
  <c r="G137" i="2"/>
  <c r="G123" i="2"/>
  <c r="G121" i="2"/>
  <c r="G114" i="2"/>
  <c r="G93" i="2"/>
  <c r="G74" i="2"/>
  <c r="G72" i="2"/>
  <c r="G70" i="2"/>
  <c r="G68" i="2"/>
  <c r="G49" i="2"/>
  <c r="G47" i="2"/>
  <c r="G20" i="2"/>
  <c r="G354" i="2"/>
  <c r="G345" i="2"/>
  <c r="G328" i="2"/>
  <c r="G327" i="2"/>
  <c r="G315" i="2"/>
  <c r="G307" i="2"/>
  <c r="G306" i="2"/>
  <c r="G297" i="2"/>
  <c r="G295" i="2"/>
  <c r="G258" i="2"/>
  <c r="G231" i="2"/>
  <c r="G201" i="2"/>
  <c r="G199" i="2"/>
  <c r="G192" i="2"/>
  <c r="G166" i="2"/>
  <c r="G165" i="2"/>
  <c r="G157" i="2"/>
  <c r="G155" i="2"/>
  <c r="G139" i="2"/>
  <c r="G116" i="2"/>
  <c r="G105" i="2"/>
  <c r="G104" i="2"/>
  <c r="G102" i="2"/>
  <c r="G81" i="2"/>
  <c r="G80" i="2"/>
  <c r="G78" i="2"/>
  <c r="G76" i="2"/>
  <c r="G53" i="2"/>
  <c r="G346" i="2"/>
  <c r="G336" i="2"/>
  <c r="G330" i="2"/>
  <c r="G318" i="2"/>
  <c r="G309" i="2"/>
  <c r="G278" i="2"/>
  <c r="G269" i="2"/>
  <c r="G248" i="2"/>
  <c r="G212" i="2"/>
  <c r="G204" i="2"/>
  <c r="G178" i="2"/>
  <c r="G141" i="2"/>
  <c r="G134" i="2"/>
  <c r="G118" i="2"/>
  <c r="G111" i="2"/>
  <c r="G97" i="2"/>
  <c r="G90" i="2"/>
  <c r="G88" i="2"/>
  <c r="G86" i="2"/>
  <c r="G84" i="2"/>
  <c r="G82" i="2"/>
  <c r="G59" i="2"/>
  <c r="G57" i="2"/>
  <c r="G40" i="2"/>
  <c r="G38" i="2"/>
  <c r="G36" i="2"/>
  <c r="G34" i="2"/>
  <c r="G32" i="2"/>
  <c r="G30" i="2"/>
  <c r="G348" i="2"/>
  <c r="G299" i="2"/>
  <c r="G281" i="2"/>
  <c r="G260" i="2"/>
  <c r="G251" i="2"/>
  <c r="G233" i="2"/>
  <c r="G194" i="2"/>
  <c r="G167" i="2"/>
  <c r="G99" i="2"/>
  <c r="G350" i="2"/>
  <c r="G311" i="2"/>
  <c r="G302" i="2"/>
  <c r="G284" i="2"/>
  <c r="G283" i="2"/>
  <c r="G271" i="2"/>
  <c r="G262" i="2"/>
  <c r="G253" i="2"/>
  <c r="G236" i="2"/>
  <c r="G235" i="2"/>
  <c r="G223" i="2"/>
  <c r="G217" i="2"/>
  <c r="G161" i="2"/>
  <c r="G159" i="2"/>
  <c r="G158" i="2"/>
  <c r="G156" i="2"/>
  <c r="G154" i="2"/>
  <c r="G138" i="2"/>
  <c r="G126" i="2"/>
  <c r="G115" i="2"/>
  <c r="G103" i="2"/>
  <c r="G101" i="2"/>
  <c r="G79" i="2"/>
  <c r="G77" i="2"/>
  <c r="G54" i="2"/>
  <c r="G52" i="2"/>
  <c r="G352" i="2"/>
  <c r="G343" i="2"/>
  <c r="G341" i="2"/>
  <c r="G325" i="2"/>
  <c r="G313" i="2"/>
  <c r="G304" i="2"/>
  <c r="G273" i="2"/>
  <c r="G264" i="2"/>
  <c r="G255" i="2"/>
  <c r="G225" i="2"/>
  <c r="G219" i="2"/>
  <c r="G163" i="2"/>
  <c r="G130" i="2"/>
  <c r="G120" i="2"/>
  <c r="G119" i="2"/>
  <c r="G107" i="2"/>
  <c r="G98" i="2"/>
  <c r="G322" i="2"/>
  <c r="G169" i="2"/>
  <c r="G133" i="2"/>
  <c r="G95" i="2"/>
  <c r="G69" i="2"/>
  <c r="G66" i="2"/>
  <c r="G60" i="2"/>
  <c r="G48" i="2"/>
  <c r="G45" i="2"/>
  <c r="G37" i="2"/>
  <c r="G29" i="2"/>
  <c r="G214" i="2"/>
  <c r="G206" i="2"/>
  <c r="G140" i="2"/>
  <c r="G124" i="2"/>
  <c r="G87" i="2"/>
  <c r="G67" i="2"/>
  <c r="G63" i="2"/>
  <c r="G46" i="2"/>
  <c r="G19" i="2"/>
  <c r="G338" i="2"/>
  <c r="G300" i="2"/>
  <c r="G290" i="2"/>
  <c r="G244" i="2"/>
  <c r="G136" i="2"/>
  <c r="G128" i="2"/>
  <c r="G125" i="2"/>
  <c r="G117" i="2"/>
  <c r="G110" i="2"/>
  <c r="G71" i="2"/>
  <c r="G50" i="2"/>
  <c r="G39" i="2"/>
  <c r="G31" i="2"/>
  <c r="G24" i="2"/>
  <c r="G83" i="2"/>
  <c r="G286" i="2"/>
  <c r="G196" i="2"/>
  <c r="G172" i="2"/>
  <c r="G143" i="2"/>
  <c r="G96" i="2"/>
  <c r="G89" i="2"/>
  <c r="G65" i="2"/>
  <c r="G51" i="2"/>
  <c r="G42" i="2"/>
  <c r="G21" i="2"/>
  <c r="G16" i="2"/>
  <c r="G208" i="2"/>
  <c r="G113" i="2"/>
  <c r="G112" i="2"/>
  <c r="G73" i="2"/>
  <c r="G62" i="2"/>
  <c r="G56" i="2"/>
  <c r="G44" i="2"/>
  <c r="G33" i="2"/>
  <c r="G340" i="2"/>
  <c r="G320" i="2"/>
  <c r="G292" i="2"/>
  <c r="G145" i="2"/>
  <c r="G100" i="2"/>
  <c r="G174" i="2"/>
  <c r="G151" i="2"/>
  <c r="G64" i="2"/>
  <c r="G58" i="2"/>
  <c r="G35" i="2"/>
  <c r="G25" i="2"/>
  <c r="G23" i="2"/>
  <c r="G332" i="2"/>
  <c r="G238" i="2"/>
  <c r="G180" i="2"/>
  <c r="G147" i="2"/>
  <c r="G122" i="2"/>
  <c r="G94" i="2"/>
  <c r="G85" i="2"/>
  <c r="G43" i="2"/>
  <c r="G18" i="2"/>
  <c r="G17" i="2"/>
  <c r="G15" i="2"/>
  <c r="G92" i="2"/>
  <c r="G28" i="2"/>
  <c r="G13" i="2"/>
  <c r="G195" i="2"/>
  <c r="G75" i="2"/>
  <c r="G266" i="2"/>
  <c r="G216" i="2"/>
  <c r="G171" i="2"/>
  <c r="G142" i="2"/>
  <c r="G153" i="2"/>
  <c r="G270" i="2"/>
  <c r="G41" i="2"/>
  <c r="G191" i="2"/>
  <c r="G280" i="2"/>
  <c r="G61" i="2"/>
  <c r="G275" i="2"/>
  <c r="G55" i="2"/>
  <c r="G230" i="2"/>
  <c r="G250" i="2"/>
  <c r="G317" i="2"/>
  <c r="G91" i="2"/>
  <c r="G310" i="2"/>
  <c r="G109" i="2"/>
  <c r="G324" i="2"/>
  <c r="G135" i="2"/>
  <c r="G203" i="2"/>
  <c r="G132" i="2"/>
  <c r="G14" i="2"/>
  <c r="G190" i="2"/>
  <c r="L30" i="3"/>
  <c r="M16" i="3"/>
  <c r="M30" i="3" s="1"/>
  <c r="B11" i="4" l="1"/>
  <c r="C91" i="1"/>
  <c r="E59" i="4"/>
  <c r="E55" i="4" s="1"/>
  <c r="E61" i="4" s="1"/>
  <c r="B19" i="4"/>
  <c r="B18" i="4" s="1"/>
  <c r="F122" i="1"/>
  <c r="F124" i="1" s="1"/>
  <c r="I122" i="1"/>
  <c r="I124" i="1" s="1"/>
  <c r="C124" i="1"/>
  <c r="F91" i="1" l="1"/>
  <c r="B12" i="4"/>
  <c r="D91" i="1"/>
  <c r="I90" i="1" l="1"/>
  <c r="H123" i="1" l="1"/>
  <c r="H124" i="1" s="1"/>
  <c r="E123" i="1"/>
  <c r="E124" i="1" s="1"/>
  <c r="J123" i="1"/>
  <c r="J124" i="1" s="1"/>
  <c r="L91" i="1"/>
  <c r="B13" i="4"/>
  <c r="J91" i="1"/>
  <c r="B23" i="4" l="1"/>
  <c r="G114" i="1"/>
  <c r="G122" i="1" s="1"/>
  <c r="G124" i="1" s="1"/>
</calcChain>
</file>

<file path=xl/sharedStrings.xml><?xml version="1.0" encoding="utf-8"?>
<sst xmlns="http://schemas.openxmlformats.org/spreadsheetml/2006/main" count="943" uniqueCount="442">
  <si>
    <t>Tabela 1 - Balanço Orçamentário</t>
  </si>
  <si>
    <t>MINISTÉRIO PÚBLICO DO ESTADO DE MATO GROSSO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</si>
  <si>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</si>
  <si>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</si>
  <si>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</si>
  <si>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</si>
  <si>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</si>
  <si>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</si>
  <si>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</si>
  <si>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</si>
  <si>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</si>
  <si>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</si>
  <si>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</si>
  <si>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</si>
  <si>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</si>
  <si>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</si>
  <si>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</si>
  <si>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</si>
  <si>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</si>
  <si>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</si>
  <si>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</si>
  <si>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</si>
  <si>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</si>
  <si>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</si>
  <si>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</si>
  <si>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</si>
  <si>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</si>
  <si>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</si>
  <si>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</si>
  <si>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</si>
  <si>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</si>
  <si>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</si>
  <si>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</si>
  <si>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</si>
  <si>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</si>
  <si>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</si>
  <si>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</si>
  <si>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</si>
  <si>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</si>
  <si>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</si>
  <si>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</si>
  <si>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</si>
  <si>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</si>
  <si>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</si>
  <si>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</si>
  <si>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</si>
  <si>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</si>
  <si>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</si>
  <si>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</si>
  <si>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</si>
  <si>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</si>
  <si>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</si>
  <si>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</si>
  <si>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</si>
  <si>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</si>
  <si>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</si>
  <si>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</si>
  <si>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</si>
  <si>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</si>
  <si>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</si>
  <si>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</si>
  <si>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</si>
  <si>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</si>
  <si>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</si>
  <si>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</si>
  <si>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</si>
  <si>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</si>
  <si>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</si>
  <si>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</si>
  <si>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</si>
  <si>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</si>
  <si>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</si>
  <si>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</si>
  <si>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</si>
  <si>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</si>
  <si>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</si>
  <si>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</si>
  <si>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</si>
  <si>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</si>
  <si>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</si>
  <si>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</si>
  <si>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>RECEITAS (INTRA-ORÇAMENTÁRIAS) (II)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</si>
  <si>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</si>
  <si>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</si>
  <si>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</si>
  <si>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</si>
  <si>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</si>
  <si>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</si>
  <si>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SUBTOTAL COM REFINANCIAMENTO (V) = (III + IV)</t>
  </si>
  <si>
    <r>
      <rPr>
        <sz val="10"/>
        <color rgb="FF000000"/>
        <rFont val="Times New Roman1"/>
        <charset val="1"/>
      </rPr>
      <t>DÉFICIT (VI)</t>
    </r>
    <r>
      <rPr>
        <vertAlign val="superscript"/>
        <sz val="10"/>
        <color rgb="FF000000"/>
        <rFont val="Arial"/>
        <family val="2"/>
        <charset val="1"/>
      </rPr>
      <t>1</t>
    </r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</si>
  <si>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</si>
  <si>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</si>
  <si>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</si>
  <si>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</si>
  <si>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</si>
  <si>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</t>
  </si>
  <si>
    <t>DESPESAS EMPENHADAS</t>
  </si>
  <si>
    <t>DESPESAS LIQUIDADAS</t>
  </si>
  <si>
    <t>DESPESAS PAGAS ATÉ O BIMESTRE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</si>
  <si>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 xml:space="preserve"> </t>
    </r>
    <r>
      <rPr>
        <b/>
        <sz val="10"/>
        <color rgb="FF000000"/>
        <rFont val="Times New Roman1"/>
        <charset val="1"/>
      </rPr>
      <t>(k)</t>
    </r>
  </si>
  <si>
    <t>DESPESAS</t>
  </si>
  <si>
    <t>INICIAL</t>
  </si>
  <si>
    <t>ATUALIZADA</t>
  </si>
  <si>
    <t>No</t>
  </si>
  <si>
    <t>Até o</t>
  </si>
  <si>
    <t>Bimestre</t>
  </si>
  <si>
    <t>(d)</t>
  </si>
  <si>
    <t>(e)</t>
  </si>
  <si>
    <t>(f)</t>
  </si>
  <si>
    <t>(g) = (e-f)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</si>
  <si>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</si>
  <si>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</si>
  <si>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</si>
  <si>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</si>
  <si>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</si>
  <si>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</si>
  <si>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</si>
  <si>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</si>
  <si>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rPr>
        <sz val="10"/>
        <color rgb="FF000000"/>
        <rFont val="Times New Roman1"/>
        <charset val="1"/>
      </rPr>
      <t>Transferências a Municípios</t>
    </r>
    <r>
      <rPr>
        <vertAlign val="superscript"/>
        <sz val="10"/>
        <color rgb="FF000000"/>
        <rFont val="Arial"/>
        <family val="2"/>
        <charset val="1"/>
      </rPr>
      <t>2</t>
    </r>
  </si>
  <si>
    <r>
      <rPr>
        <sz val="10"/>
        <color rgb="FF000000"/>
        <rFont val="Times New Roman1"/>
        <charset val="1"/>
      </rPr>
      <t xml:space="preserve">           Demais Despesas Correntes</t>
    </r>
    <r>
      <rPr>
        <vertAlign val="superscript"/>
        <sz val="10"/>
        <color rgb="FF000000"/>
        <rFont val="Arial"/>
        <family val="2"/>
        <charset val="1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</si>
  <si>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</si>
  <si>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</si>
  <si>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</si>
  <si>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</si>
  <si>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</si>
  <si>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</si>
  <si>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</si>
  <si>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</si>
  <si>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</si>
  <si>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</si>
  <si>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</si>
  <si>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</si>
  <si>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</si>
  <si>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</si>
  <si>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</si>
  <si>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RESERVA DO RPPS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</si>
  <si>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</si>
  <si>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</si>
  <si>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RECEITAS INTRA-ORÇAMENTÁRIAS</t>
  </si>
  <si>
    <t xml:space="preserve">        IMPOSTOS, TAXAS E CONTRIBUIÇÕES DE MELHORIA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</si>
  <si>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</si>
  <si>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</si>
  <si>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</si>
  <si>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</si>
  <si>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</si>
  <si>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</si>
  <si>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</si>
  <si>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
Bimestre</t>
  </si>
  <si>
    <t xml:space="preserve">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</si>
  <si>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</si>
  <si>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</si>
  <si>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</si>
  <si>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</si>
  <si>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FUNÇÃO/SUBFUNÇÃO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</si>
  <si>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</si>
  <si>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</si>
  <si>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</si>
  <si>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</si>
  <si>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</si>
  <si>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</si>
  <si>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</si>
  <si>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</si>
  <si>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</si>
  <si>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</si>
  <si>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</si>
  <si>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</si>
  <si>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</si>
  <si>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</si>
  <si>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Administração Geral</t>
  </si>
  <si>
    <t>Tecnologia da Informação</t>
  </si>
  <si>
    <t xml:space="preserve">    ADMINISTRAÇÃO</t>
  </si>
  <si>
    <t>Planejamento e Orçamento</t>
  </si>
  <si>
    <t>Administração Financeira</t>
  </si>
  <si>
    <t>Controle Interno</t>
  </si>
  <si>
    <t>Normatização e Fiscalização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</si>
  <si>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</si>
  <si>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</si>
  <si>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</si>
  <si>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</si>
  <si>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</si>
  <si>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</si>
  <si>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</si>
  <si>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</si>
  <si>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</si>
  <si>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</si>
  <si>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</si>
  <si>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</si>
  <si>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</si>
  <si>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</si>
  <si>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</si>
  <si>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</si>
  <si>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</si>
  <si>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</si>
  <si>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</si>
  <si>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</si>
  <si>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</si>
  <si>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</si>
  <si>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</si>
  <si>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</si>
  <si>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</si>
  <si>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</si>
  <si>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</si>
  <si>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</si>
  <si>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</si>
  <si>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</si>
  <si>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</si>
  <si>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</si>
  <si>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</si>
  <si>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</si>
  <si>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</si>
  <si>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</si>
  <si>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</si>
  <si>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</si>
  <si>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</si>
  <si>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</si>
  <si>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</si>
  <si>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</si>
  <si>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</si>
  <si>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</si>
  <si>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</si>
  <si>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</si>
  <si>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</si>
  <si>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</si>
  <si>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</si>
  <si>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</si>
  <si>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</si>
  <si>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</si>
  <si>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</si>
  <si>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</si>
  <si>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</si>
  <si>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</si>
  <si>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</si>
  <si>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</si>
  <si>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</si>
  <si>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</si>
  <si>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</si>
  <si>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</si>
  <si>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</si>
  <si>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</si>
  <si>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</si>
  <si>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</si>
  <si>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</si>
  <si>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</si>
  <si>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</si>
  <si>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</si>
  <si>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</si>
  <si>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</si>
  <si>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</si>
  <si>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</si>
  <si>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</si>
  <si>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</si>
  <si>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</si>
  <si>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</si>
  <si>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</si>
  <si>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</si>
  <si>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</si>
  <si>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</si>
  <si>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</si>
  <si>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</si>
  <si>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</si>
  <si>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</si>
  <si>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</si>
  <si>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</si>
  <si>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</si>
  <si>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</si>
  <si>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</si>
  <si>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</si>
  <si>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</si>
  <si>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</si>
  <si>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</si>
  <si>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</si>
  <si>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</si>
  <si>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</si>
  <si>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</si>
  <si>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</si>
  <si>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</si>
  <si>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</si>
  <si>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</si>
  <si>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</si>
  <si>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</si>
  <si>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</si>
  <si>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</si>
  <si>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</si>
  <si>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</si>
  <si>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</si>
  <si>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</si>
  <si>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</si>
  <si>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</si>
  <si>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</si>
  <si>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</si>
  <si>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</si>
  <si>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</si>
  <si>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</si>
  <si>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</si>
  <si>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</si>
  <si>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</si>
  <si>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</si>
  <si>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</si>
  <si>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</si>
  <si>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FUNÇÃO/SUBFUNÇÃO - INTRA-ORÇAMENTÁRIAS</t>
  </si>
  <si>
    <t>DESPESAS INTRA-ORÇAMENTÁRIAS (II)</t>
  </si>
  <si>
    <t>Tabela 7.1 - Demonstrativo dos Restos a Pagar por Poder e Órgão - Estados</t>
  </si>
  <si>
    <t>DEMONSTRATIVO DOS RESTOS A PAGAR POR PODER E ÓRGÃO</t>
  </si>
  <si>
    <t>RREO - ANEXO 7 (LRF, art. 53, inciso V)</t>
  </si>
  <si>
    <t>RESTOS A PAGAR PROCESSADOS E NÃO PROCESSADOS LIQUIDADOS EM EXERCÍCIOS ANTERIORES</t>
  </si>
  <si>
    <t>RESTOS A PAGAR NÃO PROCESSADOS</t>
  </si>
  <si>
    <t>Inscritos</t>
  </si>
  <si>
    <t>Pagos</t>
  </si>
  <si>
    <t>Cancelados</t>
  </si>
  <si>
    <t>Saldo</t>
  </si>
  <si>
    <t>Liquidados</t>
  </si>
  <si>
    <t xml:space="preserve">Saldo Total    </t>
  </si>
  <si>
    <t>PODER/ÓRGÃO</t>
  </si>
  <si>
    <t>Em</t>
  </si>
  <si>
    <t>Exercícios</t>
  </si>
  <si>
    <t>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</si>
  <si>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</si>
  <si>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</si>
  <si>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</si>
  <si>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</si>
  <si>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</si>
  <si>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</si>
  <si>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</si>
  <si>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</si>
  <si>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</si>
  <si>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</si>
  <si>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</si>
  <si>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</si>
  <si>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</si>
  <si>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</si>
  <si>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</si>
  <si>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 xml:space="preserve">    Assembléia Legislativa</t>
  </si>
  <si>
    <t xml:space="preserve">    Tribunal de Contas do Estado</t>
  </si>
  <si>
    <t>Tribunal de Contas dos Municipios</t>
  </si>
  <si>
    <t>PODER JUDICIÁRIO</t>
  </si>
  <si>
    <t xml:space="preserve">     Tribunal de Justiça</t>
  </si>
  <si>
    <t xml:space="preserve">     Tribunal de Justiça Militar</t>
  </si>
  <si>
    <t>MINISTÉRIO PÚBLICO</t>
  </si>
  <si>
    <t>DEFENSORIA PÚBLICA</t>
  </si>
  <si>
    <t>RESTOS A PAGAR (INTRA-ORÇAMENTÁRIOS) (II)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</si>
  <si>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</si>
  <si>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</si>
  <si>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</si>
  <si>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</si>
  <si>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</si>
  <si>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</si>
  <si>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</si>
  <si>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</si>
  <si>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</si>
  <si>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</si>
  <si>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</si>
  <si>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</si>
  <si>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</si>
  <si>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</si>
  <si>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</si>
  <si>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</si>
  <si>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</si>
  <si>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</si>
  <si>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</si>
  <si>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r>
      <rPr>
        <sz val="8"/>
        <color rgb="FF000000"/>
        <rFont val="Times New Roman1"/>
      </rPr>
      <t>Receita Corrente Líquida</t>
    </r>
    <r>
      <rPr>
        <vertAlign val="superscript"/>
        <sz val="10"/>
        <color rgb="FF000000"/>
        <rFont val="Times New Roman1"/>
      </rPr>
      <t>1</t>
    </r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</si>
  <si>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</si>
  <si>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</si>
  <si>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</si>
  <si>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</si>
  <si>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</si>
  <si>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>Regime Próprio de Previdência dos Servidores - PLANO FINANCEIRO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</si>
  <si>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</si>
  <si>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</si>
  <si>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</si>
  <si>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</si>
  <si>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</si>
  <si>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</si>
  <si>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</si>
  <si>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</si>
  <si>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RESTOS A PAGAR POR PODER E MINISTÉRIO PÚBLICO</t>
  </si>
  <si>
    <t>Inscrição</t>
  </si>
  <si>
    <t>Cancelamento</t>
  </si>
  <si>
    <t>Pagamento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</si>
  <si>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</si>
  <si>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</si>
  <si>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</si>
  <si>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</si>
  <si>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</si>
  <si>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</si>
  <si>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</si>
  <si>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</si>
  <si>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TOTAL</t>
  </si>
  <si>
    <t>Valor Apurado</t>
  </si>
  <si>
    <t>Limites Constitucionais Anuais</t>
  </si>
  <si>
    <t>DESPESAS COM MANUTENÇÃO E DESENVOLVIMENTO DO ENSINO</t>
  </si>
  <si>
    <t>% Mínimo a</t>
  </si>
  <si>
    <t>% Aplicado Até o Bimestre</t>
  </si>
  <si>
    <t>Aplicar no Exercício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</si>
  <si>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</si>
  <si>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</si>
  <si>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</si>
  <si>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</si>
  <si>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</si>
  <si>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</si>
  <si>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</si>
  <si>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</si>
  <si>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</si>
  <si>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</si>
  <si>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</si>
  <si>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</si>
  <si>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</si>
  <si>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</si>
  <si>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</si>
  <si>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</si>
  <si>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</t>
  </si>
  <si>
    <t>Plano Financeiro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</si>
  <si>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</si>
  <si>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</si>
  <si>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</si>
  <si>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</si>
  <si>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Valor apurado</t>
  </si>
  <si>
    <t>Limite Constitucional Anual</t>
  </si>
  <si>
    <t>DESPESAS COM AÇÕES E SERVIÇOS PÚBLICOS DE SAÚDE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</si>
  <si>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</si>
  <si>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</si>
  <si>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</si>
  <si>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>Total das Despesas / RCL (%)</t>
  </si>
  <si>
    <t>03</t>
  </si>
  <si>
    <t>03 091</t>
  </si>
  <si>
    <t>03 122</t>
  </si>
  <si>
    <t>03 126</t>
  </si>
  <si>
    <t>09</t>
  </si>
  <si>
    <t>09 272</t>
  </si>
  <si>
    <t>28</t>
  </si>
  <si>
    <t>28 846</t>
  </si>
  <si>
    <t>03 131</t>
  </si>
  <si>
    <t>PROCURADORIA GERAL DE JUSTIÇA - PGJ</t>
  </si>
  <si>
    <t>03 128</t>
  </si>
  <si>
    <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</si>
  <si>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Nota: Os Balanços Orçamentários não consolidados (de órgãos e entidades, por exemplo), poderão apresentar desequilíbrio e déficit orçamentário, pois muitos deles não são agentes arrecadadores e executam despesas orçamentárias para prestação de serviços públicos e realização de investimentos.</t>
  </si>
  <si>
    <t>Bim</t>
  </si>
  <si>
    <t>03 273</t>
  </si>
  <si>
    <t>FONTE: Sistema FIPLAN, Unidade Responsável: SEFAZ/SATE. Emissão:09/07/2024</t>
  </si>
  <si>
    <t>Em 31 de dezembro de 2023</t>
  </si>
  <si>
    <t>Em 31 de dezembro de  2023</t>
  </si>
  <si>
    <t>JANEIRO A ABRIL DE 2024/BIMESTRE MARÇO-ABRIL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</si>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</sst>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\ ;\(#,##0.0\)"/>
    <numFmt numFmtId="165" formatCode="&quot;R$ &quot;#,##0.00\ ;[Red]&quot;(R$ &quot;#,##0.00\)"/>
    <numFmt numFmtId="166" formatCode="#,##0.00;\(#,##0.00\)"/>
    <numFmt numFmtId="167" formatCode="#,##0.00\ ;\-#,##0.00\ ;\-00\ ;@\ "/>
    <numFmt numFmtId="168" formatCode="#,##0.00\ ;\-#,##0.00\ ;\-#\ ;@\ "/>
    <numFmt numFmtId="169" formatCode="#,##0.00_ ;\-#,##0.00\ "/>
    <numFmt numFmtId="170" formatCode="#,##0.00_ ;[Red]\-#,##0.00\ "/>
  </numFmts>
  <fonts count="21">
    <font>
      <sz val="10"/>
      <color rgb="FF000000"/>
      <name val="Arial"/>
      <family val="2"/>
      <charset val="1"/>
    </font>
    <font>
      <sz val="10"/>
      <color rgb="FF000000"/>
      <name val="Times New Roman1"/>
      <charset val="1"/>
    </font>
    <font>
      <b/>
      <sz val="12"/>
      <color rgb="FF000000"/>
      <name val="Times New Roman1"/>
      <charset val="1"/>
    </font>
    <font>
      <b/>
      <sz val="10"/>
      <color rgb="FF000000"/>
      <name val="Times New Roman1"/>
      <charset val="1"/>
    </font>
    <font>
      <b/>
      <u/>
      <sz val="10"/>
      <color rgb="FF000000"/>
      <name val="Times New Roman1"/>
      <charset val="1"/>
    </font>
    <font>
      <sz val="10"/>
      <color rgb="FFFF0000"/>
      <name val="Times New Roman1"/>
      <charset val="1"/>
    </font>
    <font>
      <vertAlign val="superscript"/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/>
      <vertAlign val="superscript"/>
      <sz val="10"/>
      <color rgb="FF000000"/>
      <name val="Arial"/>
      <family val="2"/>
      <charset val="1"/>
    </font>
    <font>
      <b/>
      <strike/>
      <sz val="10"/>
      <color rgb="FFFF0000"/>
      <name val="Times New Roman1"/>
      <charset val="1"/>
    </font>
    <font>
      <sz val="10"/>
      <name val="Times New Roman1"/>
      <charset val="1"/>
    </font>
    <font>
      <sz val="8"/>
      <name val="Times New Roman1"/>
    </font>
    <font>
      <sz val="8"/>
      <color rgb="FF000000"/>
      <name val="Times New Roman1"/>
      <charset val="1"/>
    </font>
    <font>
      <sz val="8"/>
      <color rgb="FF000000"/>
      <name val="Times New Roman1"/>
    </font>
    <font>
      <b/>
      <sz val="10"/>
      <name val="Times New Roman1"/>
      <charset val="1"/>
    </font>
    <font>
      <sz val="10"/>
      <name val="Times New Roman"/>
      <family val="1"/>
      <charset val="1"/>
    </font>
    <font>
      <b/>
      <sz val="8"/>
      <color rgb="FF000000"/>
      <name val="Times New Roman1"/>
      <charset val="1"/>
    </font>
    <font>
      <sz val="8"/>
      <color rgb="FFFF0000"/>
      <name val="Times New Roman1"/>
      <charset val="1"/>
    </font>
    <font>
      <vertAlign val="superscript"/>
      <sz val="10"/>
      <color rgb="FF000000"/>
      <name val="Times New Roman1"/>
    </font>
    <font>
      <sz val="10"/>
      <color rgb="FF000000"/>
      <name val="Arial"/>
      <family val="2"/>
      <charset val="1"/>
    </font>
    <font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807E00"/>
        <bgColor rgb="FF80808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167" fontId="19" fillId="0" borderId="0"/>
    <xf numFmtId="0" fontId="19" fillId="0" borderId="0" applyBorder="0" applyProtection="0"/>
    <xf numFmtId="9" fontId="19" fillId="0" borderId="0" applyFont="0" applyFill="0" applyBorder="0" applyAlignment="0" applyProtection="0"/>
  </cellStyleXfs>
  <cellXfs count="330">
    <xf numFmtId="0" fontId="0" fillId="0" borderId="0" xfId="0"/>
    <xf numFmtId="0" fontId="1" fillId="0" borderId="0" xfId="0" applyFont="1"/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5" xfId="0" applyFont="1" applyFill="1" applyBorder="1"/>
    <xf numFmtId="49" fontId="3" fillId="2" borderId="6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37" fontId="1" fillId="0" borderId="4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10" fontId="1" fillId="0" borderId="1" xfId="0" applyNumberFormat="1" applyFont="1" applyBorder="1"/>
    <xf numFmtId="37" fontId="1" fillId="0" borderId="8" xfId="0" applyNumberFormat="1" applyFont="1" applyBorder="1"/>
    <xf numFmtId="166" fontId="1" fillId="0" borderId="3" xfId="0" applyNumberFormat="1" applyFont="1" applyBorder="1"/>
    <xf numFmtId="49" fontId="1" fillId="0" borderId="3" xfId="0" applyNumberFormat="1" applyFont="1" applyBorder="1"/>
    <xf numFmtId="4" fontId="1" fillId="0" borderId="10" xfId="0" applyNumberFormat="1" applyFont="1" applyBorder="1"/>
    <xf numFmtId="4" fontId="1" fillId="0" borderId="4" xfId="0" applyNumberFormat="1" applyFont="1" applyBorder="1"/>
    <xf numFmtId="10" fontId="1" fillId="0" borderId="3" xfId="0" applyNumberFormat="1" applyFont="1" applyBorder="1"/>
    <xf numFmtId="37" fontId="1" fillId="0" borderId="10" xfId="0" applyNumberFormat="1" applyFont="1" applyBorder="1"/>
    <xf numFmtId="49" fontId="1" fillId="0" borderId="3" xfId="0" applyNumberFormat="1" applyFont="1" applyBorder="1" applyAlignment="1">
      <alignment wrapText="1"/>
    </xf>
    <xf numFmtId="4" fontId="1" fillId="3" borderId="10" xfId="0" applyNumberFormat="1" applyFont="1" applyFill="1" applyBorder="1"/>
    <xf numFmtId="37" fontId="1" fillId="3" borderId="10" xfId="0" applyNumberFormat="1" applyFont="1" applyFill="1" applyBorder="1"/>
    <xf numFmtId="0" fontId="1" fillId="0" borderId="4" xfId="0" applyFont="1" applyBorder="1"/>
    <xf numFmtId="0" fontId="1" fillId="0" borderId="3" xfId="0" applyFont="1" applyBorder="1" applyAlignment="1">
      <alignment horizontal="justify" vertical="top" wrapText="1"/>
    </xf>
    <xf numFmtId="10" fontId="1" fillId="0" borderId="5" xfId="0" applyNumberFormat="1" applyFont="1" applyBorder="1"/>
    <xf numFmtId="49" fontId="1" fillId="0" borderId="2" xfId="0" applyNumberFormat="1" applyFont="1" applyBorder="1"/>
    <xf numFmtId="4" fontId="1" fillId="0" borderId="12" xfId="0" applyNumberFormat="1" applyFont="1" applyBorder="1"/>
    <xf numFmtId="4" fontId="1" fillId="0" borderId="13" xfId="0" applyNumberFormat="1" applyFont="1" applyBorder="1"/>
    <xf numFmtId="37" fontId="1" fillId="0" borderId="12" xfId="0" applyNumberFormat="1" applyFont="1" applyBorder="1"/>
    <xf numFmtId="166" fontId="1" fillId="0" borderId="2" xfId="0" applyNumberFormat="1" applyFont="1" applyBorder="1"/>
    <xf numFmtId="4" fontId="1" fillId="0" borderId="0" xfId="0" applyNumberFormat="1" applyFont="1"/>
    <xf numFmtId="0" fontId="1" fillId="0" borderId="1" xfId="0" applyFont="1" applyBorder="1" applyAlignment="1">
      <alignment wrapText="1"/>
    </xf>
    <xf numFmtId="37" fontId="1" fillId="0" borderId="9" xfId="0" applyNumberFormat="1" applyFont="1" applyBorder="1"/>
    <xf numFmtId="37" fontId="1" fillId="0" borderId="2" xfId="0" applyNumberFormat="1" applyFont="1" applyBorder="1"/>
    <xf numFmtId="4" fontId="1" fillId="0" borderId="14" xfId="0" applyNumberFormat="1" applyFont="1" applyBorder="1"/>
    <xf numFmtId="10" fontId="1" fillId="0" borderId="2" xfId="0" applyNumberFormat="1" applyFont="1" applyBorder="1"/>
    <xf numFmtId="0" fontId="1" fillId="0" borderId="4" xfId="0" applyFont="1" applyBorder="1" applyAlignment="1">
      <alignment horizontal="left"/>
    </xf>
    <xf numFmtId="37" fontId="1" fillId="0" borderId="6" xfId="0" applyNumberFormat="1" applyFont="1" applyBorder="1"/>
    <xf numFmtId="4" fontId="1" fillId="0" borderId="7" xfId="0" applyNumberFormat="1" applyFont="1" applyBorder="1"/>
    <xf numFmtId="4" fontId="1" fillId="0" borderId="6" xfId="0" applyNumberFormat="1" applyFont="1" applyBorder="1"/>
    <xf numFmtId="4" fontId="1" fillId="0" borderId="15" xfId="0" applyNumberFormat="1" applyFont="1" applyBorder="1"/>
    <xf numFmtId="37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37" fontId="1" fillId="0" borderId="2" xfId="0" applyNumberFormat="1" applyFont="1" applyBorder="1" applyAlignment="1">
      <alignment horizontal="center"/>
    </xf>
    <xf numFmtId="4" fontId="0" fillId="0" borderId="0" xfId="0" applyNumberFormat="1"/>
    <xf numFmtId="37" fontId="1" fillId="4" borderId="1" xfId="0" applyNumberFormat="1" applyFont="1" applyFill="1" applyBorder="1" applyAlignment="1">
      <alignment horizontal="center"/>
    </xf>
    <xf numFmtId="49" fontId="1" fillId="2" borderId="12" xfId="0" applyNumberFormat="1" applyFont="1" applyFill="1" applyBorder="1"/>
    <xf numFmtId="37" fontId="1" fillId="2" borderId="1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37" fontId="1" fillId="4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wrapText="1"/>
    </xf>
    <xf numFmtId="2" fontId="1" fillId="0" borderId="13" xfId="0" applyNumberFormat="1" applyFont="1" applyBorder="1"/>
    <xf numFmtId="2" fontId="1" fillId="0" borderId="12" xfId="0" applyNumberFormat="1" applyFont="1" applyBorder="1" applyAlignment="1">
      <alignment horizontal="center"/>
    </xf>
    <xf numFmtId="2" fontId="1" fillId="4" borderId="12" xfId="0" applyNumberFormat="1" applyFon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/>
    </xf>
    <xf numFmtId="0" fontId="1" fillId="0" borderId="12" xfId="0" applyFont="1" applyBorder="1" applyAlignment="1">
      <alignment horizontal="justify"/>
    </xf>
    <xf numFmtId="0" fontId="1" fillId="0" borderId="12" xfId="0" applyFont="1" applyBorder="1"/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/>
    <xf numFmtId="0" fontId="1" fillId="0" borderId="10" xfId="0" applyFont="1" applyBorder="1"/>
    <xf numFmtId="0" fontId="3" fillId="2" borderId="9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" fontId="1" fillId="0" borderId="2" xfId="0" applyNumberFormat="1" applyFont="1" applyBorder="1"/>
    <xf numFmtId="4" fontId="1" fillId="0" borderId="3" xfId="0" applyNumberFormat="1" applyFont="1" applyBorder="1"/>
    <xf numFmtId="49" fontId="1" fillId="0" borderId="5" xfId="0" applyNumberFormat="1" applyFont="1" applyBorder="1"/>
    <xf numFmtId="0" fontId="1" fillId="0" borderId="2" xfId="0" applyFont="1" applyBorder="1"/>
    <xf numFmtId="4" fontId="1" fillId="4" borderId="2" xfId="0" applyNumberFormat="1" applyFont="1" applyFill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" fillId="2" borderId="2" xfId="0" applyFont="1" applyFill="1" applyBorder="1"/>
    <xf numFmtId="4" fontId="1" fillId="2" borderId="2" xfId="0" applyNumberFormat="1" applyFont="1" applyFill="1" applyBorder="1"/>
    <xf numFmtId="0" fontId="12" fillId="0" borderId="0" xfId="0" applyFont="1" applyAlignment="1">
      <alignment horizontal="left" vertical="center" wrapText="1"/>
    </xf>
    <xf numFmtId="49" fontId="3" fillId="2" borderId="8" xfId="0" applyNumberFormat="1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/>
    <xf numFmtId="166" fontId="1" fillId="0" borderId="1" xfId="0" applyNumberFormat="1" applyFont="1" applyBorder="1"/>
    <xf numFmtId="0" fontId="12" fillId="0" borderId="4" xfId="0" applyFont="1" applyBorder="1" applyAlignment="1">
      <alignment horizontal="left" vertical="center" wrapText="1"/>
    </xf>
    <xf numFmtId="164" fontId="1" fillId="0" borderId="3" xfId="0" applyNumberFormat="1" applyFont="1" applyBorder="1"/>
    <xf numFmtId="0" fontId="12" fillId="0" borderId="6" xfId="0" applyFont="1" applyBorder="1" applyAlignment="1">
      <alignment horizontal="left" vertical="center" wrapText="1"/>
    </xf>
    <xf numFmtId="37" fontId="1" fillId="0" borderId="7" xfId="0" applyNumberFormat="1" applyFont="1" applyBorder="1"/>
    <xf numFmtId="166" fontId="1" fillId="0" borderId="5" xfId="0" applyNumberFormat="1" applyFont="1" applyBorder="1"/>
    <xf numFmtId="49" fontId="1" fillId="0" borderId="10" xfId="0" applyNumberFormat="1" applyFont="1" applyBorder="1" applyAlignment="1">
      <alignment wrapText="1"/>
    </xf>
    <xf numFmtId="0" fontId="1" fillId="0" borderId="3" xfId="0" applyFont="1" applyBorder="1"/>
    <xf numFmtId="49" fontId="1" fillId="0" borderId="10" xfId="0" applyNumberFormat="1" applyFont="1" applyBorder="1"/>
    <xf numFmtId="0" fontId="1" fillId="3" borderId="7" xfId="0" applyFont="1" applyFill="1" applyBorder="1" applyAlignment="1">
      <alignment horizontal="justify" vertical="top" wrapText="1"/>
    </xf>
    <xf numFmtId="4" fontId="1" fillId="3" borderId="7" xfId="0" applyNumberFormat="1" applyFont="1" applyFill="1" applyBorder="1"/>
    <xf numFmtId="0" fontId="1" fillId="0" borderId="16" xfId="0" applyFont="1" applyBorder="1"/>
    <xf numFmtId="0" fontId="1" fillId="0" borderId="14" xfId="0" applyFont="1" applyBorder="1"/>
    <xf numFmtId="0" fontId="3" fillId="2" borderId="14" xfId="0" applyFont="1" applyFill="1" applyBorder="1"/>
    <xf numFmtId="0" fontId="3" fillId="2" borderId="0" xfId="0" applyFont="1" applyFill="1" applyAlignment="1">
      <alignment horizontal="center"/>
    </xf>
    <xf numFmtId="0" fontId="3" fillId="2" borderId="15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5" xfId="0" applyFont="1" applyBorder="1"/>
    <xf numFmtId="4" fontId="1" fillId="0" borderId="5" xfId="0" applyNumberFormat="1" applyFont="1" applyBorder="1"/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/>
    </xf>
    <xf numFmtId="10" fontId="7" fillId="0" borderId="3" xfId="0" applyNumberFormat="1" applyFont="1" applyBorder="1"/>
    <xf numFmtId="0" fontId="1" fillId="0" borderId="3" xfId="0" applyFont="1" applyBorder="1" applyAlignment="1">
      <alignment horizontal="left" indent="15"/>
    </xf>
    <xf numFmtId="0" fontId="1" fillId="2" borderId="2" xfId="0" applyFont="1" applyFill="1" applyBorder="1" applyAlignment="1">
      <alignment vertical="center"/>
    </xf>
    <xf numFmtId="4" fontId="3" fillId="2" borderId="2" xfId="0" applyNumberFormat="1" applyFont="1" applyFill="1" applyBorder="1"/>
    <xf numFmtId="10" fontId="3" fillId="2" borderId="2" xfId="0" applyNumberFormat="1" applyFont="1" applyFill="1" applyBorder="1"/>
    <xf numFmtId="0" fontId="3" fillId="0" borderId="4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0" fontId="1" fillId="0" borderId="0" xfId="0" applyNumberFormat="1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0" fontId="1" fillId="0" borderId="3" xfId="0" applyNumberFormat="1" applyFont="1" applyBorder="1"/>
    <xf numFmtId="40" fontId="10" fillId="0" borderId="3" xfId="0" applyNumberFormat="1" applyFont="1" applyBorder="1"/>
    <xf numFmtId="40" fontId="10" fillId="0" borderId="4" xfId="0" applyNumberFormat="1" applyFont="1" applyBorder="1"/>
    <xf numFmtId="40" fontId="10" fillId="0" borderId="1" xfId="0" applyNumberFormat="1" applyFont="1" applyBorder="1"/>
    <xf numFmtId="49" fontId="1" fillId="0" borderId="0" xfId="0" applyNumberFormat="1" applyFont="1" applyAlignment="1">
      <alignment horizontal="left" indent="1"/>
    </xf>
    <xf numFmtId="49" fontId="1" fillId="0" borderId="0" xfId="0" applyNumberFormat="1" applyFont="1" applyAlignment="1">
      <alignment horizontal="left" indent="15"/>
    </xf>
    <xf numFmtId="40" fontId="3" fillId="0" borderId="3" xfId="0" applyNumberFormat="1" applyFont="1" applyBorder="1"/>
    <xf numFmtId="40" fontId="3" fillId="0" borderId="3" xfId="0" applyNumberFormat="1" applyFont="1" applyBorder="1" applyAlignment="1">
      <alignment wrapText="1"/>
    </xf>
    <xf numFmtId="40" fontId="3" fillId="0" borderId="10" xfId="0" applyNumberFormat="1" applyFont="1" applyBorder="1" applyAlignment="1">
      <alignment wrapText="1"/>
    </xf>
    <xf numFmtId="40" fontId="14" fillId="0" borderId="4" xfId="0" applyNumberFormat="1" applyFont="1" applyBorder="1" applyAlignment="1">
      <alignment wrapText="1"/>
    </xf>
    <xf numFmtId="40" fontId="10" fillId="0" borderId="5" xfId="0" applyNumberFormat="1" applyFont="1" applyBorder="1"/>
    <xf numFmtId="49" fontId="3" fillId="2" borderId="16" xfId="0" applyNumberFormat="1" applyFont="1" applyFill="1" applyBorder="1"/>
    <xf numFmtId="40" fontId="1" fillId="2" borderId="2" xfId="0" applyNumberFormat="1" applyFont="1" applyFill="1" applyBorder="1"/>
    <xf numFmtId="40" fontId="10" fillId="2" borderId="12" xfId="0" applyNumberFormat="1" applyFont="1" applyFill="1" applyBorder="1"/>
    <xf numFmtId="0" fontId="12" fillId="0" borderId="0" xfId="0" applyFont="1"/>
    <xf numFmtId="37" fontId="12" fillId="0" borderId="0" xfId="0" applyNumberFormat="1" applyFont="1"/>
    <xf numFmtId="0" fontId="12" fillId="0" borderId="0" xfId="0" applyFont="1" applyAlignment="1">
      <alignment horizontal="center"/>
    </xf>
    <xf numFmtId="0" fontId="17" fillId="0" borderId="0" xfId="0" applyFont="1"/>
    <xf numFmtId="165" fontId="12" fillId="0" borderId="0" xfId="0" applyNumberFormat="1" applyFont="1" applyAlignment="1">
      <alignment horizontal="right"/>
    </xf>
    <xf numFmtId="0" fontId="16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4" xfId="0" applyFont="1" applyBorder="1"/>
    <xf numFmtId="0" fontId="12" fillId="0" borderId="6" xfId="0" applyFont="1" applyBorder="1"/>
    <xf numFmtId="0" fontId="12" fillId="0" borderId="5" xfId="0" applyFont="1" applyBorder="1"/>
    <xf numFmtId="0" fontId="16" fillId="2" borderId="12" xfId="0" applyFont="1" applyFill="1" applyBorder="1" applyAlignment="1">
      <alignment horizontal="center" vertical="center"/>
    </xf>
    <xf numFmtId="0" fontId="13" fillId="0" borderId="18" xfId="2" applyFont="1" applyBorder="1" applyProtection="1"/>
    <xf numFmtId="0" fontId="12" fillId="0" borderId="10" xfId="0" applyFont="1" applyBorder="1"/>
    <xf numFmtId="0" fontId="16" fillId="2" borderId="2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2" fillId="0" borderId="0" xfId="0" applyFont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3" xfId="0" applyFont="1" applyFill="1" applyBorder="1"/>
    <xf numFmtId="0" fontId="16" fillId="2" borderId="5" xfId="0" applyFont="1" applyFill="1" applyBorder="1"/>
    <xf numFmtId="0" fontId="16" fillId="2" borderId="5" xfId="0" applyFont="1" applyFill="1" applyBorder="1" applyAlignment="1">
      <alignment horizontal="center"/>
    </xf>
    <xf numFmtId="0" fontId="12" fillId="0" borderId="9" xfId="0" applyFont="1" applyBorder="1"/>
    <xf numFmtId="0" fontId="12" fillId="0" borderId="8" xfId="0" applyFont="1" applyBorder="1"/>
    <xf numFmtId="0" fontId="12" fillId="0" borderId="7" xfId="0" applyFont="1" applyBorder="1"/>
    <xf numFmtId="0" fontId="16" fillId="2" borderId="8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4" fontId="12" fillId="0" borderId="10" xfId="0" applyNumberFormat="1" applyFont="1" applyBorder="1"/>
    <xf numFmtId="4" fontId="12" fillId="0" borderId="4" xfId="0" applyNumberFormat="1" applyFont="1" applyBorder="1"/>
    <xf numFmtId="4" fontId="12" fillId="0" borderId="3" xfId="0" applyNumberFormat="1" applyFont="1" applyBorder="1"/>
    <xf numFmtId="4" fontId="12" fillId="0" borderId="6" xfId="0" applyNumberFormat="1" applyFont="1" applyBorder="1"/>
    <xf numFmtId="4" fontId="12" fillId="0" borderId="5" xfId="0" applyNumberFormat="1" applyFont="1" applyBorder="1"/>
    <xf numFmtId="0" fontId="12" fillId="0" borderId="2" xfId="0" applyFont="1" applyBorder="1"/>
    <xf numFmtId="4" fontId="12" fillId="0" borderId="13" xfId="0" applyNumberFormat="1" applyFont="1" applyBorder="1"/>
    <xf numFmtId="0" fontId="16" fillId="2" borderId="14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9" fontId="12" fillId="0" borderId="3" xfId="0" applyNumberFormat="1" applyFont="1" applyBorder="1" applyAlignment="1">
      <alignment horizontal="center"/>
    </xf>
    <xf numFmtId="9" fontId="12" fillId="0" borderId="5" xfId="0" applyNumberFormat="1" applyFont="1" applyBorder="1" applyAlignment="1">
      <alignment horizontal="center"/>
    </xf>
    <xf numFmtId="37" fontId="12" fillId="0" borderId="6" xfId="0" applyNumberFormat="1" applyFont="1" applyBorder="1"/>
    <xf numFmtId="37" fontId="12" fillId="0" borderId="7" xfId="0" applyNumberFormat="1" applyFont="1" applyBorder="1"/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6" fillId="0" borderId="9" xfId="0" applyFont="1" applyBorder="1"/>
    <xf numFmtId="0" fontId="16" fillId="0" borderId="8" xfId="0" applyFont="1" applyBorder="1"/>
    <xf numFmtId="37" fontId="16" fillId="2" borderId="2" xfId="0" applyNumberFormat="1" applyFont="1" applyFill="1" applyBorder="1" applyAlignment="1">
      <alignment horizontal="center" vertical="center"/>
    </xf>
    <xf numFmtId="37" fontId="12" fillId="0" borderId="1" xfId="0" applyNumberFormat="1" applyFont="1" applyBorder="1"/>
    <xf numFmtId="37" fontId="12" fillId="0" borderId="3" xfId="0" applyNumberFormat="1" applyFont="1" applyBorder="1"/>
    <xf numFmtId="0" fontId="12" fillId="0" borderId="15" xfId="0" applyFont="1" applyBorder="1"/>
    <xf numFmtId="0" fontId="16" fillId="2" borderId="7" xfId="0" applyFont="1" applyFill="1" applyBorder="1"/>
    <xf numFmtId="0" fontId="12" fillId="0" borderId="13" xfId="0" applyFont="1" applyBorder="1"/>
    <xf numFmtId="9" fontId="12" fillId="0" borderId="2" xfId="0" applyNumberFormat="1" applyFont="1" applyBorder="1"/>
    <xf numFmtId="0" fontId="12" fillId="0" borderId="12" xfId="0" applyFont="1" applyBorder="1"/>
    <xf numFmtId="0" fontId="12" fillId="0" borderId="16" xfId="0" applyFont="1" applyBorder="1"/>
    <xf numFmtId="9" fontId="12" fillId="0" borderId="16" xfId="0" applyNumberFormat="1" applyFont="1" applyBorder="1"/>
    <xf numFmtId="0" fontId="16" fillId="2" borderId="4" xfId="0" applyFont="1" applyFill="1" applyBorder="1" applyAlignment="1">
      <alignment horizontal="center" vertical="center"/>
    </xf>
    <xf numFmtId="40" fontId="10" fillId="0" borderId="10" xfId="0" applyNumberFormat="1" applyFont="1" applyBorder="1"/>
    <xf numFmtId="40" fontId="14" fillId="0" borderId="0" xfId="0" applyNumberFormat="1" applyFont="1" applyAlignment="1">
      <alignment wrapText="1"/>
    </xf>
    <xf numFmtId="40" fontId="14" fillId="0" borderId="3" xfId="0" applyNumberFormat="1" applyFont="1" applyBorder="1" applyAlignment="1">
      <alignment wrapText="1"/>
    </xf>
    <xf numFmtId="40" fontId="10" fillId="2" borderId="2" xfId="0" applyNumberFormat="1" applyFont="1" applyFill="1" applyBorder="1"/>
    <xf numFmtId="39" fontId="1" fillId="2" borderId="12" xfId="0" applyNumberFormat="1" applyFont="1" applyFill="1" applyBorder="1" applyAlignment="1">
      <alignment horizontal="center"/>
    </xf>
    <xf numFmtId="39" fontId="3" fillId="2" borderId="12" xfId="0" applyNumberFormat="1" applyFont="1" applyFill="1" applyBorder="1" applyAlignment="1">
      <alignment horizontal="center"/>
    </xf>
    <xf numFmtId="4" fontId="15" fillId="0" borderId="0" xfId="0" applyNumberFormat="1" applyFont="1"/>
    <xf numFmtId="4" fontId="15" fillId="0" borderId="5" xfId="0" applyNumberFormat="1" applyFont="1" applyBorder="1"/>
    <xf numFmtId="37" fontId="5" fillId="0" borderId="4" xfId="0" applyNumberFormat="1" applyFont="1" applyBorder="1"/>
    <xf numFmtId="0" fontId="1" fillId="0" borderId="4" xfId="0" applyFont="1" applyBorder="1" applyAlignment="1">
      <alignment wrapText="1"/>
    </xf>
    <xf numFmtId="4" fontId="0" fillId="0" borderId="11" xfId="0" applyNumberFormat="1" applyBorder="1"/>
    <xf numFmtId="4" fontId="7" fillId="0" borderId="4" xfId="0" applyNumberFormat="1" applyFont="1" applyBorder="1"/>
    <xf numFmtId="4" fontId="7" fillId="0" borderId="1" xfId="0" applyNumberFormat="1" applyFont="1" applyBorder="1"/>
    <xf numFmtId="4" fontId="7" fillId="0" borderId="19" xfId="0" applyNumberFormat="1" applyFont="1" applyBorder="1"/>
    <xf numFmtId="4" fontId="7" fillId="0" borderId="3" xfId="0" applyNumberFormat="1" applyFont="1" applyBorder="1"/>
    <xf numFmtId="4" fontId="7" fillId="0" borderId="17" xfId="0" applyNumberFormat="1" applyFont="1" applyBorder="1"/>
    <xf numFmtId="4" fontId="10" fillId="0" borderId="8" xfId="0" applyNumberFormat="1" applyFont="1" applyBorder="1"/>
    <xf numFmtId="4" fontId="7" fillId="0" borderId="20" xfId="0" applyNumberFormat="1" applyFont="1" applyBorder="1"/>
    <xf numFmtId="4" fontId="7" fillId="0" borderId="11" xfId="0" applyNumberFormat="1" applyFont="1" applyBorder="1"/>
    <xf numFmtId="4" fontId="10" fillId="0" borderId="10" xfId="0" applyNumberFormat="1" applyFont="1" applyBorder="1"/>
    <xf numFmtId="0" fontId="1" fillId="0" borderId="4" xfId="0" applyFont="1" applyBorder="1" applyAlignment="1">
      <alignment horizontal="left" indent="15"/>
    </xf>
    <xf numFmtId="4" fontId="7" fillId="0" borderId="5" xfId="0" applyNumberFormat="1" applyFont="1" applyBorder="1"/>
    <xf numFmtId="4" fontId="7" fillId="0" borderId="21" xfId="0" applyNumberFormat="1" applyFont="1" applyBorder="1"/>
    <xf numFmtId="4" fontId="10" fillId="0" borderId="7" xfId="0" applyNumberFormat="1" applyFont="1" applyBorder="1"/>
    <xf numFmtId="4" fontId="10" fillId="0" borderId="13" xfId="0" applyNumberFormat="1" applyFont="1" applyBorder="1"/>
    <xf numFmtId="4" fontId="7" fillId="0" borderId="9" xfId="0" applyNumberFormat="1" applyFont="1" applyBorder="1"/>
    <xf numFmtId="4" fontId="7" fillId="0" borderId="0" xfId="0" applyNumberFormat="1" applyFont="1"/>
    <xf numFmtId="4" fontId="7" fillId="0" borderId="10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indent="2"/>
    </xf>
    <xf numFmtId="0" fontId="1" fillId="0" borderId="1" xfId="0" applyFont="1" applyBorder="1" applyAlignment="1">
      <alignment horizontal="left"/>
    </xf>
    <xf numFmtId="10" fontId="7" fillId="0" borderId="1" xfId="0" applyNumberFormat="1" applyFont="1" applyBorder="1"/>
    <xf numFmtId="0" fontId="1" fillId="0" borderId="5" xfId="0" applyFont="1" applyBorder="1" applyAlignment="1">
      <alignment horizontal="left" indent="2"/>
    </xf>
    <xf numFmtId="10" fontId="7" fillId="0" borderId="5" xfId="0" applyNumberFormat="1" applyFont="1" applyBorder="1"/>
    <xf numFmtId="4" fontId="1" fillId="0" borderId="0" xfId="0" applyNumberFormat="1" applyFont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0" fontId="0" fillId="0" borderId="0" xfId="3" applyNumberFormat="1" applyFont="1"/>
    <xf numFmtId="167" fontId="19" fillId="0" borderId="0" xfId="1"/>
    <xf numFmtId="169" fontId="1" fillId="0" borderId="0" xfId="0" applyNumberFormat="1" applyFont="1"/>
    <xf numFmtId="10" fontId="1" fillId="0" borderId="1" xfId="3" applyNumberFormat="1" applyFont="1" applyBorder="1" applyAlignment="1" applyProtection="1"/>
    <xf numFmtId="10" fontId="1" fillId="0" borderId="3" xfId="3" applyNumberFormat="1" applyFont="1" applyBorder="1" applyAlignment="1" applyProtection="1"/>
    <xf numFmtId="10" fontId="1" fillId="0" borderId="5" xfId="3" applyNumberFormat="1" applyFont="1" applyBorder="1" applyAlignment="1" applyProtection="1"/>
    <xf numFmtId="170" fontId="0" fillId="0" borderId="0" xfId="0" applyNumberFormat="1"/>
    <xf numFmtId="39" fontId="1" fillId="2" borderId="13" xfId="0" applyNumberFormat="1" applyFont="1" applyFill="1" applyBorder="1" applyAlignment="1">
      <alignment horizontal="right"/>
    </xf>
    <xf numFmtId="39" fontId="1" fillId="2" borderId="2" xfId="0" applyNumberFormat="1" applyFont="1" applyFill="1" applyBorder="1" applyAlignment="1">
      <alignment horizontal="right"/>
    </xf>
    <xf numFmtId="4" fontId="12" fillId="0" borderId="8" xfId="0" applyNumberFormat="1" applyFont="1" applyBorder="1"/>
    <xf numFmtId="0" fontId="12" fillId="0" borderId="0" xfId="0" applyFont="1" applyAlignment="1">
      <alignment horizontal="left" vertical="center"/>
    </xf>
    <xf numFmtId="0" fontId="1" fillId="0" borderId="3" xfId="0" applyFont="1" applyBorder="1" applyAlignment="1">
      <alignment wrapText="1"/>
    </xf>
    <xf numFmtId="49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justify" vertical="top"/>
    </xf>
    <xf numFmtId="49" fontId="7" fillId="0" borderId="1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0" fillId="4" borderId="2" xfId="0" applyFill="1" applyBorder="1"/>
    <xf numFmtId="168" fontId="7" fillId="0" borderId="2" xfId="1" applyNumberFormat="1" applyFont="1" applyBorder="1" applyAlignment="1">
      <alignment horizontal="center"/>
    </xf>
    <xf numFmtId="39" fontId="1" fillId="2" borderId="2" xfId="0" applyNumberFormat="1" applyFont="1" applyFill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0" fillId="4" borderId="2" xfId="0" applyNumberFormat="1" applyFill="1" applyBorder="1"/>
    <xf numFmtId="4" fontId="1" fillId="2" borderId="2" xfId="0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0" fillId="0" borderId="0" xfId="0"/>
    <xf numFmtId="0" fontId="13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0" fillId="0" borderId="1" xfId="0" applyBorder="1"/>
    <xf numFmtId="4" fontId="12" fillId="0" borderId="3" xfId="0" applyNumberFormat="1" applyFont="1" applyBorder="1" applyAlignment="1">
      <alignment horizontal="center"/>
    </xf>
    <xf numFmtId="168" fontId="12" fillId="0" borderId="3" xfId="0" applyNumberFormat="1" applyFont="1" applyBorder="1" applyAlignment="1">
      <alignment horizontal="center"/>
    </xf>
    <xf numFmtId="0" fontId="0" fillId="0" borderId="3" xfId="0" applyBorder="1"/>
    <xf numFmtId="4" fontId="12" fillId="0" borderId="5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0" fillId="0" borderId="5" xfId="0" applyBorder="1"/>
    <xf numFmtId="0" fontId="16" fillId="2" borderId="1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</cellXfs>
  <cellStyles count="4">
    <cellStyle name="Normal" xfId="0" builtinId="0"/>
    <cellStyle name="Porcentagem" xfId="3" builtinId="5"/>
    <cellStyle name="Texto Explicativo" xfId="2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7E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710C94C1-2DD8-418E-912E-205F90919A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B0E23E1A-7E1F-44E4-AB46-BA00A869C6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27D4F9C8-D147-4FAA-A3FC-AB575273214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357BD440-A922-446C-9F75-A895D7631B2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F88CA303-DA38-450E-9EA4-340118824D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CA269B5C-4B4E-4E8F-B1EC-5EB26421C59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4AAB7A36-5BB5-4F5C-8FD9-84CEFD68991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55C44-1485-4942-ADEB-087D24774BF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FCAFF83F-35B0-4E9A-87C6-D90E067045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37C53B9B-0A45-452C-9DAA-73634A803C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793A028A-40FF-4102-A65A-457D80B3B69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128C6A1E-C7D4-4659-BD44-F18963BC315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600D0CB4-5763-401E-B984-07D43AA058C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3A8BFB3D-7913-445C-B3D6-A36926390CB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dmila Auxiliadora Silvente Audi Bernardino" id="{F9763C87-9958-49E8-905E-DB299D175BF1}" userId="S::lsilvente@mpmt.mp.br::55df8d9d-9cad-434c-b5ff-87dd02e41cfe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9" dT="2019-09-24T22:01:08.17" personId="{F9763C87-9958-49E8-905E-DB299D175BF1}" id="{385C3400-D06F-4D3F-A093-79F0C5E8F69D}">
    <text>3391-3191-4491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12"/>
  <sheetViews>
    <sheetView topLeftCell="A82" zoomScale="95" zoomScaleNormal="95" workbookViewId="0">
      <selection activeCell="F215" sqref="F215"/>
    </sheetView>
  </sheetViews>
  <sheetFormatPr defaultRowHeight="12.75"/>
  <cols>
    <col min="1" max="1" width="59.28515625" style="1" customWidth="1"/>
    <col min="2" max="2" width="15.5703125" style="1" customWidth="1"/>
    <col min="3" max="3" width="16.42578125" style="1" customWidth="1"/>
    <col min="4" max="4" width="17.140625" style="1" customWidth="1"/>
    <col min="5" max="6" width="15.5703125" style="1" customWidth="1"/>
    <col min="7" max="7" width="16.7109375" style="1" customWidth="1"/>
    <col min="8" max="8" width="16.42578125" style="1" customWidth="1"/>
    <col min="9" max="9" width="15.5703125" style="1" customWidth="1"/>
    <col min="10" max="10" width="16" style="1" customWidth="1"/>
    <col min="11" max="11" width="11.7109375" style="1" customWidth="1"/>
    <col min="12" max="12" width="16.5703125" style="1" customWidth="1"/>
    <col min="13" max="13" width="16" style="1" customWidth="1"/>
    <col min="14" max="14" width="18.5703125" style="1" customWidth="1"/>
    <col min="15" max="15" width="6.5703125" style="1" customWidth="1"/>
    <col min="16" max="17" width="15.42578125" style="1" customWidth="1"/>
    <col min="18" max="18" width="22" style="1" customWidth="1"/>
    <col min="19" max="19" width="13.42578125" style="1" customWidth="1"/>
    <col min="20" max="1025" width="9.140625" style="1" customWidth="1"/>
  </cols>
  <sheetData>
    <row r="1" spans="1:12" ht="15.75">
      <c r="A1" s="282" t="s">
        <v>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 ht="11.25" customHeight="1">
      <c r="A2" s="2"/>
      <c r="K2" s="1" t="s">
        <v>435</v>
      </c>
      <c r="L2" s="1">
        <v>1</v>
      </c>
    </row>
    <row r="3" spans="1:12">
      <c r="A3" s="283" t="s">
        <v>1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</row>
    <row r="4" spans="1:12">
      <c r="A4" s="283" t="s">
        <v>431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</row>
    <row r="5" spans="1:12">
      <c r="A5" s="281" t="s">
        <v>2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</row>
    <row r="6" spans="1:12">
      <c r="A6" s="284" t="s">
        <v>3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</row>
    <row r="7" spans="1:12">
      <c r="A7" s="283" t="s">
        <v>4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</row>
    <row r="8" spans="1:12">
      <c r="A8" s="281" t="s">
        <v>440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</row>
    <row r="9" spans="1:12" ht="11.25" customHeight="1">
      <c r="A9" s="3"/>
      <c r="B9" s="3"/>
      <c r="C9" s="3"/>
      <c r="D9" s="3"/>
      <c r="E9" s="3"/>
      <c r="F9" s="3"/>
      <c r="G9" s="3"/>
      <c r="H9" s="3"/>
      <c r="I9" s="258"/>
      <c r="J9" s="258"/>
      <c r="K9" s="4"/>
    </row>
    <row r="10" spans="1:12" ht="11.25" customHeight="1">
      <c r="A10" s="5" t="s">
        <v>5</v>
      </c>
      <c r="E10" s="6"/>
      <c r="H10" s="7"/>
      <c r="I10" s="258"/>
      <c r="J10" s="8"/>
      <c r="L10" s="8" t="s">
        <v>6</v>
      </c>
    </row>
    <row r="11" spans="1:12" ht="11.25" customHeight="1">
      <c r="A11" s="9"/>
      <c r="B11" s="285" t="s">
        <v>7</v>
      </c>
      <c r="C11" s="285"/>
      <c r="D11" s="285" t="s">
        <v>8</v>
      </c>
      <c r="E11" s="285"/>
      <c r="F11" s="286" t="s">
        <v>9</v>
      </c>
      <c r="G11" s="286"/>
      <c r="H11" s="286"/>
      <c r="I11" s="286"/>
      <c r="J11" s="286"/>
      <c r="K11" s="286"/>
      <c r="L11" s="10" t="s">
        <v>10</v>
      </c>
    </row>
    <row r="12" spans="1:12" ht="12.75" customHeight="1">
      <c r="A12" s="11" t="s">
        <v>11</v>
      </c>
      <c r="B12" s="285"/>
      <c r="C12" s="285"/>
      <c r="D12" s="285"/>
      <c r="E12" s="285"/>
      <c r="F12" s="287" t="s">
        <v>12</v>
      </c>
      <c r="G12" s="287"/>
      <c r="H12" s="12" t="s">
        <v>13</v>
      </c>
      <c r="I12" s="287" t="s">
        <v>14</v>
      </c>
      <c r="J12" s="287"/>
      <c r="K12" s="13" t="s">
        <v>13</v>
      </c>
      <c r="L12" s="14"/>
    </row>
    <row r="13" spans="1:12" ht="11.25" customHeight="1">
      <c r="A13" s="15"/>
      <c r="B13" s="16"/>
      <c r="C13" s="17"/>
      <c r="D13" s="288" t="s">
        <v>15</v>
      </c>
      <c r="E13" s="288"/>
      <c r="F13" s="288" t="s">
        <v>16</v>
      </c>
      <c r="G13" s="288"/>
      <c r="H13" s="19" t="s">
        <v>17</v>
      </c>
      <c r="I13" s="288" t="s">
        <v>18</v>
      </c>
      <c r="J13" s="288"/>
      <c r="K13" s="20" t="s">
        <v>19</v>
      </c>
      <c r="L13" s="18" t="s">
        <v>20</v>
      </c>
    </row>
    <row r="14" spans="1:12">
      <c r="A14" s="275" t="s">
        <v>21</v>
      </c>
      <c r="B14" s="21"/>
      <c r="C14" s="22">
        <v>70844651</v>
      </c>
      <c r="D14" s="23"/>
      <c r="E14" s="22">
        <v>70844651</v>
      </c>
      <c r="F14" s="23"/>
      <c r="G14" s="22">
        <v>11400386.149999999</v>
      </c>
      <c r="H14" s="24">
        <v>0.16092091624532104</v>
      </c>
      <c r="I14" s="25"/>
      <c r="J14" s="22">
        <v>22653948.75</v>
      </c>
      <c r="K14" s="24">
        <v>0.31976936056894401</v>
      </c>
      <c r="L14" s="26">
        <v>48190702.25</v>
      </c>
    </row>
    <row r="15" spans="1:12">
      <c r="A15" s="27" t="s">
        <v>22</v>
      </c>
      <c r="B15" s="21"/>
      <c r="C15" s="28">
        <v>70844651</v>
      </c>
      <c r="D15" s="29"/>
      <c r="E15" s="28">
        <v>70844651</v>
      </c>
      <c r="F15" s="29"/>
      <c r="G15" s="28">
        <v>11400386.149999999</v>
      </c>
      <c r="H15" s="30">
        <v>0.16092091624532104</v>
      </c>
      <c r="I15" s="31"/>
      <c r="J15" s="28">
        <v>22653948.75</v>
      </c>
      <c r="K15" s="30">
        <v>0.31976936056894401</v>
      </c>
      <c r="L15" s="26">
        <v>48190702.25</v>
      </c>
    </row>
    <row r="16" spans="1:12" hidden="1">
      <c r="A16" s="27" t="s">
        <v>23</v>
      </c>
      <c r="B16" s="21"/>
      <c r="C16" s="28">
        <v>0</v>
      </c>
      <c r="D16" s="29"/>
      <c r="E16" s="28">
        <v>0</v>
      </c>
      <c r="F16" s="29"/>
      <c r="G16" s="28">
        <v>0</v>
      </c>
      <c r="H16" s="30">
        <v>0</v>
      </c>
      <c r="I16" s="31"/>
      <c r="J16" s="28">
        <v>0</v>
      </c>
      <c r="K16" s="30">
        <v>0</v>
      </c>
      <c r="L16" s="26">
        <v>0</v>
      </c>
    </row>
    <row r="17" spans="1:12" hidden="1">
      <c r="A17" s="27" t="s">
        <v>24</v>
      </c>
      <c r="B17" s="21"/>
      <c r="C17" s="28"/>
      <c r="D17" s="29"/>
      <c r="E17" s="28"/>
      <c r="F17" s="29"/>
      <c r="G17" s="28"/>
      <c r="H17" s="30" t="s">
        <v>441</v>
      </c>
      <c r="I17" s="31"/>
      <c r="J17" s="28"/>
      <c r="K17" s="30" t="s">
        <v>441</v>
      </c>
      <c r="L17" s="26">
        <v>0</v>
      </c>
    </row>
    <row r="18" spans="1:12" hidden="1">
      <c r="A18" s="27" t="s">
        <v>25</v>
      </c>
      <c r="B18" s="21"/>
      <c r="C18" s="28"/>
      <c r="D18" s="29"/>
      <c r="E18" s="28"/>
      <c r="F18" s="29"/>
      <c r="G18" s="28"/>
      <c r="H18" s="30" t="s">
        <v>441</v>
      </c>
      <c r="I18" s="31"/>
      <c r="J18" s="28"/>
      <c r="K18" s="30" t="s">
        <v>441</v>
      </c>
      <c r="L18" s="26">
        <v>0</v>
      </c>
    </row>
    <row r="19" spans="1:12" hidden="1">
      <c r="A19" s="27" t="s">
        <v>26</v>
      </c>
      <c r="B19" s="21"/>
      <c r="C19" s="28"/>
      <c r="D19" s="29"/>
      <c r="E19" s="28"/>
      <c r="F19" s="29"/>
      <c r="G19" s="28"/>
      <c r="H19" s="30" t="s">
        <v>441</v>
      </c>
      <c r="I19" s="31"/>
      <c r="J19" s="28"/>
      <c r="K19" s="30" t="s">
        <v>441</v>
      </c>
      <c r="L19" s="26">
        <v>0</v>
      </c>
    </row>
    <row r="20" spans="1:12">
      <c r="A20" s="27" t="s">
        <v>27</v>
      </c>
      <c r="B20" s="21"/>
      <c r="C20" s="28">
        <v>46234132</v>
      </c>
      <c r="D20" s="29"/>
      <c r="E20" s="28">
        <v>46234132</v>
      </c>
      <c r="F20" s="29"/>
      <c r="G20" s="28">
        <v>7296386.7199999988</v>
      </c>
      <c r="H20" s="30">
        <v>0.15781385751980806</v>
      </c>
      <c r="I20" s="31"/>
      <c r="J20" s="28">
        <v>14489580.82</v>
      </c>
      <c r="K20" s="30">
        <v>0.31339575748929382</v>
      </c>
      <c r="L20" s="26">
        <v>31744551.18</v>
      </c>
    </row>
    <row r="21" spans="1:12" ht="15.75" customHeight="1">
      <c r="A21" s="27" t="s">
        <v>28</v>
      </c>
      <c r="B21" s="21"/>
      <c r="C21" s="28">
        <v>32491255</v>
      </c>
      <c r="D21" s="29"/>
      <c r="E21" s="28">
        <v>32491255</v>
      </c>
      <c r="F21" s="29"/>
      <c r="G21" s="28">
        <v>5067925.5199999996</v>
      </c>
      <c r="H21" s="30">
        <v>0.15597813996412263</v>
      </c>
      <c r="I21" s="31"/>
      <c r="J21" s="28">
        <v>10033387.960000001</v>
      </c>
      <c r="K21" s="30">
        <v>0.30880272122452646</v>
      </c>
      <c r="L21" s="26">
        <v>22457867.039999999</v>
      </c>
    </row>
    <row r="22" spans="1:12" ht="17.25" customHeight="1">
      <c r="A22" s="27" t="s">
        <v>29</v>
      </c>
      <c r="B22" s="21"/>
      <c r="C22" s="28">
        <v>13742877</v>
      </c>
      <c r="D22" s="29"/>
      <c r="E22" s="28">
        <v>13742877</v>
      </c>
      <c r="F22" s="29"/>
      <c r="G22" s="28">
        <v>2228461.1999999997</v>
      </c>
      <c r="H22" s="30">
        <v>0.16215390707491595</v>
      </c>
      <c r="I22" s="31"/>
      <c r="J22" s="28">
        <v>4456192.8599999994</v>
      </c>
      <c r="K22" s="30">
        <v>0.32425472919534964</v>
      </c>
      <c r="L22" s="26">
        <v>9286684.1400000006</v>
      </c>
    </row>
    <row r="23" spans="1:12" ht="16.5" hidden="1" customHeight="1">
      <c r="A23" s="32" t="s">
        <v>30</v>
      </c>
      <c r="B23" s="21"/>
      <c r="C23" s="28"/>
      <c r="D23" s="29"/>
      <c r="E23" s="28"/>
      <c r="F23" s="29"/>
      <c r="G23" s="28"/>
      <c r="H23" s="30" t="s">
        <v>441</v>
      </c>
      <c r="I23" s="31"/>
      <c r="J23" s="28"/>
      <c r="K23" s="30" t="s">
        <v>441</v>
      </c>
      <c r="L23" s="26">
        <v>0</v>
      </c>
    </row>
    <row r="24" spans="1:12" ht="16.5" hidden="1" customHeight="1">
      <c r="A24" s="32" t="s">
        <v>31</v>
      </c>
      <c r="B24" s="21"/>
      <c r="C24" s="28"/>
      <c r="D24" s="29"/>
      <c r="E24" s="28"/>
      <c r="F24" s="29"/>
      <c r="G24" s="28"/>
      <c r="H24" s="30" t="s">
        <v>441</v>
      </c>
      <c r="I24" s="31"/>
      <c r="J24" s="28"/>
      <c r="K24" s="30" t="s">
        <v>441</v>
      </c>
      <c r="L24" s="26">
        <v>0</v>
      </c>
    </row>
    <row r="25" spans="1:12">
      <c r="A25" s="27" t="s">
        <v>32</v>
      </c>
      <c r="B25" s="21"/>
      <c r="C25" s="28">
        <v>24610519</v>
      </c>
      <c r="D25" s="29"/>
      <c r="E25" s="28">
        <v>24610519</v>
      </c>
      <c r="F25" s="29"/>
      <c r="G25" s="28">
        <v>4034536.84</v>
      </c>
      <c r="H25" s="30">
        <v>0.1639354635308585</v>
      </c>
      <c r="I25" s="31"/>
      <c r="J25" s="28">
        <v>7872050.2799999993</v>
      </c>
      <c r="K25" s="30">
        <v>0.3198652689933113</v>
      </c>
      <c r="L25" s="26">
        <v>16738468.720000001</v>
      </c>
    </row>
    <row r="26" spans="1:12" hidden="1">
      <c r="A26" s="27" t="s">
        <v>33</v>
      </c>
      <c r="B26" s="21"/>
      <c r="C26" s="28"/>
      <c r="D26" s="29"/>
      <c r="E26" s="28"/>
      <c r="F26" s="29"/>
      <c r="G26" s="28"/>
      <c r="H26" s="30" t="s">
        <v>441</v>
      </c>
      <c r="I26" s="31"/>
      <c r="J26" s="28"/>
      <c r="K26" s="30" t="s">
        <v>441</v>
      </c>
      <c r="L26" s="26">
        <v>0</v>
      </c>
    </row>
    <row r="27" spans="1:12">
      <c r="A27" s="27" t="s">
        <v>34</v>
      </c>
      <c r="B27" s="21"/>
      <c r="C27" s="28">
        <v>24504428</v>
      </c>
      <c r="D27" s="29"/>
      <c r="E27" s="28">
        <v>24504428</v>
      </c>
      <c r="F27" s="29"/>
      <c r="G27" s="28">
        <v>4034536.84</v>
      </c>
      <c r="H27" s="30">
        <v>0.16464521595851983</v>
      </c>
      <c r="I27" s="31"/>
      <c r="J27" s="28">
        <v>7872050.2799999993</v>
      </c>
      <c r="K27" s="30">
        <v>0.32125011365292833</v>
      </c>
      <c r="L27" s="26">
        <v>16632377.720000001</v>
      </c>
    </row>
    <row r="28" spans="1:12" ht="25.5">
      <c r="A28" s="32" t="s">
        <v>35</v>
      </c>
      <c r="B28" s="21"/>
      <c r="C28" s="28">
        <v>106091</v>
      </c>
      <c r="D28" s="29"/>
      <c r="E28" s="28">
        <v>106091</v>
      </c>
      <c r="F28" s="29"/>
      <c r="G28" s="28">
        <v>0</v>
      </c>
      <c r="H28" s="30">
        <v>0</v>
      </c>
      <c r="I28" s="31"/>
      <c r="J28" s="28">
        <v>0</v>
      </c>
      <c r="K28" s="30">
        <v>0</v>
      </c>
      <c r="L28" s="26">
        <v>106091</v>
      </c>
    </row>
    <row r="29" spans="1:12" hidden="1">
      <c r="A29" s="27" t="s">
        <v>36</v>
      </c>
      <c r="B29" s="21"/>
      <c r="C29" s="28"/>
      <c r="D29" s="29"/>
      <c r="E29" s="28"/>
      <c r="F29" s="29"/>
      <c r="G29" s="28"/>
      <c r="H29" s="30" t="s">
        <v>441</v>
      </c>
      <c r="I29" s="31"/>
      <c r="J29" s="28"/>
      <c r="K29" s="30" t="s">
        <v>441</v>
      </c>
      <c r="L29" s="26">
        <v>0</v>
      </c>
    </row>
    <row r="30" spans="1:12" hidden="1">
      <c r="A30" s="27" t="s">
        <v>37</v>
      </c>
      <c r="B30" s="21"/>
      <c r="C30" s="28"/>
      <c r="D30" s="29"/>
      <c r="E30" s="28"/>
      <c r="F30" s="29"/>
      <c r="G30" s="28"/>
      <c r="H30" s="30" t="s">
        <v>441</v>
      </c>
      <c r="I30" s="31"/>
      <c r="J30" s="28"/>
      <c r="K30" s="30" t="s">
        <v>441</v>
      </c>
      <c r="L30" s="26">
        <v>0</v>
      </c>
    </row>
    <row r="31" spans="1:12" hidden="1">
      <c r="A31" s="32" t="s">
        <v>38</v>
      </c>
      <c r="B31" s="21"/>
      <c r="C31" s="28"/>
      <c r="D31" s="29"/>
      <c r="E31" s="28"/>
      <c r="F31" s="29"/>
      <c r="G31" s="28"/>
      <c r="H31" s="30" t="s">
        <v>441</v>
      </c>
      <c r="I31" s="31"/>
      <c r="J31" s="28"/>
      <c r="K31" s="30" t="s">
        <v>441</v>
      </c>
      <c r="L31" s="26">
        <v>0</v>
      </c>
    </row>
    <row r="32" spans="1:12" hidden="1">
      <c r="A32" s="27" t="s">
        <v>39</v>
      </c>
      <c r="B32" s="21"/>
      <c r="C32" s="28"/>
      <c r="D32" s="29"/>
      <c r="E32" s="28"/>
      <c r="F32" s="29"/>
      <c r="G32" s="28"/>
      <c r="H32" s="30" t="s">
        <v>441</v>
      </c>
      <c r="I32" s="31"/>
      <c r="J32" s="28"/>
      <c r="K32" s="30" t="s">
        <v>441</v>
      </c>
      <c r="L32" s="26">
        <v>0</v>
      </c>
    </row>
    <row r="33" spans="1:12" hidden="1">
      <c r="A33" s="27" t="s">
        <v>40</v>
      </c>
      <c r="B33" s="21"/>
      <c r="C33" s="28"/>
      <c r="D33" s="29"/>
      <c r="E33" s="28"/>
      <c r="F33" s="29"/>
      <c r="G33" s="28"/>
      <c r="H33" s="30" t="s">
        <v>441</v>
      </c>
      <c r="I33" s="31"/>
      <c r="J33" s="28"/>
      <c r="K33" s="30" t="s">
        <v>441</v>
      </c>
      <c r="L33" s="26">
        <v>0</v>
      </c>
    </row>
    <row r="34" spans="1:12" hidden="1">
      <c r="A34" s="27" t="s">
        <v>41</v>
      </c>
      <c r="B34" s="21"/>
      <c r="C34" s="28"/>
      <c r="D34" s="29"/>
      <c r="E34" s="28"/>
      <c r="F34" s="29"/>
      <c r="G34" s="28"/>
      <c r="H34" s="30" t="s">
        <v>441</v>
      </c>
      <c r="I34" s="31"/>
      <c r="J34" s="28"/>
      <c r="K34" s="30" t="s">
        <v>441</v>
      </c>
      <c r="L34" s="26">
        <v>0</v>
      </c>
    </row>
    <row r="35" spans="1:12" hidden="1">
      <c r="A35" s="27" t="s">
        <v>42</v>
      </c>
      <c r="B35" s="21"/>
      <c r="C35" s="28">
        <v>0</v>
      </c>
      <c r="D35" s="29"/>
      <c r="E35" s="28">
        <v>0</v>
      </c>
      <c r="F35" s="29"/>
      <c r="G35" s="28">
        <v>0</v>
      </c>
      <c r="H35" s="30">
        <v>0</v>
      </c>
      <c r="I35" s="31"/>
      <c r="J35" s="28">
        <v>0</v>
      </c>
      <c r="K35" s="30">
        <v>0</v>
      </c>
      <c r="L35" s="26">
        <v>0</v>
      </c>
    </row>
    <row r="36" spans="1:12" hidden="1">
      <c r="A36" s="32" t="s">
        <v>43</v>
      </c>
      <c r="B36" s="21"/>
      <c r="C36" s="28">
        <v>0</v>
      </c>
      <c r="D36" s="29"/>
      <c r="E36" s="28">
        <v>0</v>
      </c>
      <c r="F36" s="29"/>
      <c r="G36" s="28">
        <v>0</v>
      </c>
      <c r="H36" s="30">
        <v>0</v>
      </c>
      <c r="I36" s="31"/>
      <c r="J36" s="28">
        <v>0</v>
      </c>
      <c r="K36" s="30">
        <v>0</v>
      </c>
      <c r="L36" s="26">
        <v>0</v>
      </c>
    </row>
    <row r="37" spans="1:12" ht="12.75" hidden="1" customHeight="1">
      <c r="A37" s="32" t="s">
        <v>44</v>
      </c>
      <c r="B37" s="21"/>
      <c r="C37" s="28"/>
      <c r="D37" s="29"/>
      <c r="E37" s="28"/>
      <c r="F37" s="29"/>
      <c r="G37" s="28"/>
      <c r="H37" s="30" t="s">
        <v>441</v>
      </c>
      <c r="I37" s="31"/>
      <c r="J37" s="28"/>
      <c r="K37" s="30" t="s">
        <v>441</v>
      </c>
      <c r="L37" s="26">
        <v>0</v>
      </c>
    </row>
    <row r="38" spans="1:12" hidden="1">
      <c r="A38" s="27" t="s">
        <v>45</v>
      </c>
      <c r="B38" s="21"/>
      <c r="C38" s="28"/>
      <c r="D38" s="29"/>
      <c r="E38" s="28"/>
      <c r="F38" s="29"/>
      <c r="G38" s="28"/>
      <c r="H38" s="30" t="s">
        <v>441</v>
      </c>
      <c r="I38" s="31"/>
      <c r="J38" s="28"/>
      <c r="K38" s="30" t="s">
        <v>441</v>
      </c>
      <c r="L38" s="26">
        <v>0</v>
      </c>
    </row>
    <row r="39" spans="1:12" hidden="1">
      <c r="A39" s="32" t="s">
        <v>46</v>
      </c>
      <c r="B39" s="21"/>
      <c r="C39" s="28"/>
      <c r="D39" s="29"/>
      <c r="E39" s="28"/>
      <c r="F39" s="29"/>
      <c r="G39" s="28"/>
      <c r="H39" s="30" t="s">
        <v>441</v>
      </c>
      <c r="I39" s="31"/>
      <c r="J39" s="28"/>
      <c r="K39" s="30" t="s">
        <v>441</v>
      </c>
      <c r="L39" s="26">
        <v>0</v>
      </c>
    </row>
    <row r="40" spans="1:12" hidden="1">
      <c r="A40" s="27" t="s">
        <v>47</v>
      </c>
      <c r="B40" s="21"/>
      <c r="C40" s="28"/>
      <c r="D40" s="29"/>
      <c r="E40" s="28"/>
      <c r="F40" s="29"/>
      <c r="G40" s="28"/>
      <c r="H40" s="30" t="s">
        <v>441</v>
      </c>
      <c r="I40" s="31"/>
      <c r="J40" s="28"/>
      <c r="K40" s="30" t="s">
        <v>441</v>
      </c>
      <c r="L40" s="26">
        <v>0</v>
      </c>
    </row>
    <row r="41" spans="1:12">
      <c r="A41" s="27" t="s">
        <v>48</v>
      </c>
      <c r="B41" s="232"/>
      <c r="C41" s="28">
        <v>0</v>
      </c>
      <c r="D41" s="29"/>
      <c r="E41" s="28">
        <v>0</v>
      </c>
      <c r="F41" s="29"/>
      <c r="G41" s="28">
        <v>0</v>
      </c>
      <c r="H41" s="30">
        <v>0</v>
      </c>
      <c r="I41" s="31"/>
      <c r="J41" s="28">
        <v>0</v>
      </c>
      <c r="K41" s="30">
        <v>0</v>
      </c>
      <c r="L41" s="26">
        <v>0</v>
      </c>
    </row>
    <row r="42" spans="1:12" hidden="1">
      <c r="A42" s="27" t="s">
        <v>49</v>
      </c>
      <c r="B42" s="21"/>
      <c r="C42" s="28"/>
      <c r="D42" s="29"/>
      <c r="E42" s="28"/>
      <c r="F42" s="29"/>
      <c r="G42" s="28"/>
      <c r="H42" s="30" t="s">
        <v>441</v>
      </c>
      <c r="I42" s="31"/>
      <c r="J42" s="28"/>
      <c r="K42" s="30" t="s">
        <v>441</v>
      </c>
      <c r="L42" s="26">
        <v>0</v>
      </c>
    </row>
    <row r="43" spans="1:12" ht="25.5" hidden="1">
      <c r="A43" s="32" t="s">
        <v>50</v>
      </c>
      <c r="B43" s="21"/>
      <c r="C43" s="28"/>
      <c r="D43" s="29"/>
      <c r="E43" s="28"/>
      <c r="F43" s="29"/>
      <c r="G43" s="28"/>
      <c r="H43" s="30" t="s">
        <v>441</v>
      </c>
      <c r="I43" s="31"/>
      <c r="J43" s="28"/>
      <c r="K43" s="30" t="s">
        <v>441</v>
      </c>
      <c r="L43" s="26">
        <v>0</v>
      </c>
    </row>
    <row r="44" spans="1:12" hidden="1">
      <c r="A44" s="27" t="s">
        <v>51</v>
      </c>
      <c r="B44" s="21"/>
      <c r="C44" s="28"/>
      <c r="D44" s="29"/>
      <c r="E44" s="28"/>
      <c r="F44" s="29"/>
      <c r="G44" s="28"/>
      <c r="H44" s="30" t="s">
        <v>441</v>
      </c>
      <c r="I44" s="31"/>
      <c r="J44" s="28"/>
      <c r="K44" s="30" t="s">
        <v>441</v>
      </c>
      <c r="L44" s="26">
        <v>0</v>
      </c>
    </row>
    <row r="45" spans="1:12" hidden="1">
      <c r="A45" s="27" t="s">
        <v>52</v>
      </c>
      <c r="B45" s="21"/>
      <c r="C45" s="28"/>
      <c r="D45" s="29"/>
      <c r="E45" s="28"/>
      <c r="F45" s="29"/>
      <c r="G45" s="28"/>
      <c r="H45" s="30" t="s">
        <v>441</v>
      </c>
      <c r="I45" s="31"/>
      <c r="J45" s="28"/>
      <c r="K45" s="30" t="s">
        <v>441</v>
      </c>
      <c r="L45" s="26">
        <v>0</v>
      </c>
    </row>
    <row r="46" spans="1:12" hidden="1">
      <c r="A46" s="27" t="s">
        <v>53</v>
      </c>
      <c r="B46" s="21"/>
      <c r="C46" s="28"/>
      <c r="D46" s="29"/>
      <c r="E46" s="28"/>
      <c r="F46" s="29"/>
      <c r="G46" s="28"/>
      <c r="H46" s="30" t="s">
        <v>441</v>
      </c>
      <c r="I46" s="31"/>
      <c r="J46" s="28"/>
      <c r="K46" s="30" t="s">
        <v>441</v>
      </c>
      <c r="L46" s="26">
        <v>0</v>
      </c>
    </row>
    <row r="47" spans="1:12" hidden="1">
      <c r="A47" s="27" t="s">
        <v>54</v>
      </c>
      <c r="B47" s="21"/>
      <c r="C47" s="28"/>
      <c r="D47" s="29"/>
      <c r="E47" s="28"/>
      <c r="F47" s="29"/>
      <c r="G47" s="28"/>
      <c r="H47" s="30" t="s">
        <v>441</v>
      </c>
      <c r="I47" s="31"/>
      <c r="J47" s="28"/>
      <c r="K47" s="30" t="s">
        <v>441</v>
      </c>
      <c r="L47" s="26">
        <v>0</v>
      </c>
    </row>
    <row r="48" spans="1:12" s="1" customFormat="1">
      <c r="A48" s="35" t="s">
        <v>55</v>
      </c>
      <c r="B48" s="21"/>
      <c r="C48" s="28">
        <v>0</v>
      </c>
      <c r="D48" s="29"/>
      <c r="E48" s="28">
        <v>0</v>
      </c>
      <c r="F48" s="29"/>
      <c r="G48" s="28">
        <v>0</v>
      </c>
      <c r="H48" s="30">
        <v>0</v>
      </c>
      <c r="I48" s="31"/>
      <c r="J48" s="28">
        <v>0</v>
      </c>
      <c r="K48" s="30">
        <v>0</v>
      </c>
      <c r="L48" s="26">
        <v>0</v>
      </c>
    </row>
    <row r="49" spans="1:14" s="1" customFormat="1" ht="12.75" hidden="1" customHeight="1">
      <c r="A49" s="233" t="s">
        <v>56</v>
      </c>
      <c r="B49" s="21"/>
      <c r="C49" s="28"/>
      <c r="D49" s="29"/>
      <c r="E49" s="28"/>
      <c r="F49" s="29"/>
      <c r="G49" s="28"/>
      <c r="H49" s="30" t="s">
        <v>441</v>
      </c>
      <c r="I49" s="31"/>
      <c r="J49" s="28"/>
      <c r="K49" s="30" t="s">
        <v>441</v>
      </c>
      <c r="L49" s="26">
        <v>0</v>
      </c>
    </row>
    <row r="50" spans="1:14">
      <c r="A50" s="276" t="s">
        <v>57</v>
      </c>
      <c r="B50" s="21"/>
      <c r="C50" s="28">
        <v>0</v>
      </c>
      <c r="D50" s="29"/>
      <c r="E50" s="28">
        <v>0</v>
      </c>
      <c r="F50" s="29"/>
      <c r="G50" s="28">
        <v>69462.59</v>
      </c>
      <c r="H50" s="30">
        <v>0</v>
      </c>
      <c r="I50" s="31"/>
      <c r="J50" s="28">
        <v>292317.65000000002</v>
      </c>
      <c r="K50" s="30">
        <v>0</v>
      </c>
      <c r="L50" s="26">
        <v>-292317.65000000002</v>
      </c>
    </row>
    <row r="51" spans="1:14" hidden="1">
      <c r="A51" s="27" t="s">
        <v>58</v>
      </c>
      <c r="B51" s="21"/>
      <c r="C51" s="28">
        <v>0</v>
      </c>
      <c r="D51" s="29"/>
      <c r="E51" s="28">
        <v>0</v>
      </c>
      <c r="F51" s="29"/>
      <c r="G51" s="28">
        <v>0</v>
      </c>
      <c r="H51" s="30">
        <v>0</v>
      </c>
      <c r="I51" s="31"/>
      <c r="J51" s="234">
        <v>0</v>
      </c>
      <c r="K51" s="30">
        <v>0</v>
      </c>
      <c r="L51" s="26">
        <v>0</v>
      </c>
    </row>
    <row r="52" spans="1:14">
      <c r="A52" s="27" t="s">
        <v>59</v>
      </c>
      <c r="B52" s="21"/>
      <c r="C52" s="28">
        <v>0</v>
      </c>
      <c r="D52" s="29"/>
      <c r="E52" s="28">
        <v>0</v>
      </c>
      <c r="F52" s="29"/>
      <c r="G52" s="28">
        <v>69462.59</v>
      </c>
      <c r="H52" s="30">
        <v>0</v>
      </c>
      <c r="I52" s="31"/>
      <c r="J52" s="28">
        <v>292317.65000000002</v>
      </c>
      <c r="K52" s="30">
        <v>0</v>
      </c>
      <c r="L52" s="26">
        <v>-292317.65000000002</v>
      </c>
    </row>
    <row r="53" spans="1:14" hidden="1">
      <c r="A53" s="27" t="s">
        <v>60</v>
      </c>
      <c r="B53" s="21"/>
      <c r="C53" s="28"/>
      <c r="D53" s="29"/>
      <c r="E53" s="28"/>
      <c r="F53" s="29"/>
      <c r="G53" s="28"/>
      <c r="H53" s="30" t="s">
        <v>441</v>
      </c>
      <c r="I53" s="31"/>
      <c r="J53" s="234"/>
      <c r="K53" s="30" t="s">
        <v>441</v>
      </c>
      <c r="L53" s="26">
        <v>0</v>
      </c>
    </row>
    <row r="54" spans="1:14" hidden="1">
      <c r="A54" s="35" t="s">
        <v>61</v>
      </c>
      <c r="B54" s="21"/>
      <c r="C54" s="28"/>
      <c r="D54" s="29"/>
      <c r="E54" s="28"/>
      <c r="F54" s="29"/>
      <c r="G54" s="28"/>
      <c r="H54" s="30" t="s">
        <v>441</v>
      </c>
      <c r="I54" s="31"/>
      <c r="J54" s="234"/>
      <c r="K54" s="30" t="s">
        <v>441</v>
      </c>
      <c r="L54" s="26">
        <v>0</v>
      </c>
    </row>
    <row r="55" spans="1:14" ht="23.25" customHeight="1">
      <c r="A55" s="27" t="s">
        <v>62</v>
      </c>
      <c r="B55" s="21"/>
      <c r="C55" s="28"/>
      <c r="D55" s="29"/>
      <c r="E55" s="28"/>
      <c r="F55" s="29"/>
      <c r="G55" s="28"/>
      <c r="H55" s="30" t="s">
        <v>441</v>
      </c>
      <c r="I55" s="31"/>
      <c r="J55" s="28"/>
      <c r="K55" s="30" t="s">
        <v>441</v>
      </c>
      <c r="L55" s="26">
        <v>0</v>
      </c>
      <c r="M55" s="43"/>
    </row>
    <row r="56" spans="1:14">
      <c r="A56" s="27" t="s">
        <v>63</v>
      </c>
      <c r="B56" s="21"/>
      <c r="C56" s="28">
        <v>0</v>
      </c>
      <c r="D56" s="29"/>
      <c r="E56" s="28">
        <v>0</v>
      </c>
      <c r="F56" s="29"/>
      <c r="G56" s="28">
        <v>0</v>
      </c>
      <c r="H56" s="30">
        <v>0</v>
      </c>
      <c r="I56" s="31"/>
      <c r="J56" s="28">
        <v>0</v>
      </c>
      <c r="K56" s="30">
        <v>0</v>
      </c>
      <c r="L56" s="26">
        <v>0</v>
      </c>
    </row>
    <row r="57" spans="1:14" hidden="1">
      <c r="A57" s="27" t="s">
        <v>64</v>
      </c>
      <c r="B57" s="21"/>
      <c r="C57" s="28">
        <v>0</v>
      </c>
      <c r="D57" s="29"/>
      <c r="E57" s="28">
        <v>0</v>
      </c>
      <c r="F57" s="29"/>
      <c r="G57" s="28">
        <v>0</v>
      </c>
      <c r="H57" s="30">
        <v>0</v>
      </c>
      <c r="I57" s="31"/>
      <c r="J57" s="28">
        <v>0</v>
      </c>
      <c r="K57" s="30">
        <v>0</v>
      </c>
      <c r="L57" s="26">
        <v>0</v>
      </c>
    </row>
    <row r="58" spans="1:14" hidden="1">
      <c r="A58" s="27" t="s">
        <v>65</v>
      </c>
      <c r="B58" s="21"/>
      <c r="C58" s="28"/>
      <c r="D58" s="29"/>
      <c r="E58" s="28"/>
      <c r="F58" s="29"/>
      <c r="G58" s="28"/>
      <c r="H58" s="30" t="s">
        <v>441</v>
      </c>
      <c r="I58" s="31"/>
      <c r="J58" s="28"/>
      <c r="K58" s="30" t="s">
        <v>441</v>
      </c>
      <c r="L58" s="26">
        <v>0</v>
      </c>
    </row>
    <row r="59" spans="1:14" hidden="1">
      <c r="A59" s="27" t="s">
        <v>66</v>
      </c>
      <c r="B59" s="21"/>
      <c r="C59" s="28"/>
      <c r="D59" s="29"/>
      <c r="E59" s="28"/>
      <c r="F59" s="29"/>
      <c r="G59" s="28"/>
      <c r="H59" s="30" t="s">
        <v>441</v>
      </c>
      <c r="I59" s="31"/>
      <c r="J59" s="28"/>
      <c r="K59" s="30" t="s">
        <v>441</v>
      </c>
      <c r="L59" s="26">
        <v>0</v>
      </c>
    </row>
    <row r="60" spans="1:14">
      <c r="A60" s="27" t="s">
        <v>67</v>
      </c>
      <c r="B60" s="21"/>
      <c r="C60" s="28">
        <v>0</v>
      </c>
      <c r="D60" s="29"/>
      <c r="E60" s="28">
        <v>0</v>
      </c>
      <c r="F60" s="29"/>
      <c r="G60" s="28">
        <v>0</v>
      </c>
      <c r="H60" s="30">
        <v>0</v>
      </c>
      <c r="I60" s="31"/>
      <c r="J60" s="28">
        <v>0</v>
      </c>
      <c r="K60" s="30">
        <v>0</v>
      </c>
      <c r="L60" s="26">
        <v>0</v>
      </c>
    </row>
    <row r="61" spans="1:14">
      <c r="A61" s="27" t="s">
        <v>68</v>
      </c>
      <c r="B61" s="21"/>
      <c r="C61" s="28">
        <v>0</v>
      </c>
      <c r="D61" s="29"/>
      <c r="E61" s="28">
        <v>0</v>
      </c>
      <c r="F61" s="29"/>
      <c r="G61" s="28">
        <v>0</v>
      </c>
      <c r="H61" s="30">
        <v>0</v>
      </c>
      <c r="I61" s="31"/>
      <c r="J61" s="28">
        <v>0</v>
      </c>
      <c r="K61" s="30">
        <v>0</v>
      </c>
      <c r="L61" s="26">
        <v>0</v>
      </c>
      <c r="N61" s="43"/>
    </row>
    <row r="62" spans="1:14">
      <c r="A62" s="27" t="s">
        <v>69</v>
      </c>
      <c r="B62" s="21"/>
      <c r="C62" s="28">
        <v>0</v>
      </c>
      <c r="D62" s="29"/>
      <c r="E62" s="28">
        <v>0</v>
      </c>
      <c r="F62" s="29"/>
      <c r="G62" s="28">
        <v>0</v>
      </c>
      <c r="H62" s="30">
        <v>0</v>
      </c>
      <c r="I62" s="31"/>
      <c r="J62" s="28">
        <v>0</v>
      </c>
      <c r="K62" s="30">
        <v>0</v>
      </c>
      <c r="L62" s="26">
        <v>0</v>
      </c>
      <c r="N62" s="43"/>
    </row>
    <row r="63" spans="1:14" hidden="1">
      <c r="A63" s="27" t="s">
        <v>70</v>
      </c>
      <c r="B63" s="21"/>
      <c r="C63" s="28"/>
      <c r="D63" s="29"/>
      <c r="E63" s="28"/>
      <c r="F63" s="29"/>
      <c r="G63" s="28"/>
      <c r="H63" s="30" t="s">
        <v>441</v>
      </c>
      <c r="I63" s="31"/>
      <c r="J63" s="28"/>
      <c r="K63" s="30" t="s">
        <v>441</v>
      </c>
      <c r="L63" s="26">
        <v>0</v>
      </c>
    </row>
    <row r="64" spans="1:14" hidden="1">
      <c r="A64" s="27" t="s">
        <v>71</v>
      </c>
      <c r="B64" s="21"/>
      <c r="C64" s="28"/>
      <c r="D64" s="29"/>
      <c r="E64" s="28"/>
      <c r="F64" s="29"/>
      <c r="G64" s="28"/>
      <c r="H64" s="30" t="s">
        <v>441</v>
      </c>
      <c r="I64" s="31"/>
      <c r="J64" s="28"/>
      <c r="K64" s="30" t="s">
        <v>441</v>
      </c>
      <c r="L64" s="26">
        <v>0</v>
      </c>
    </row>
    <row r="65" spans="1:14" hidden="1">
      <c r="A65" s="27" t="s">
        <v>72</v>
      </c>
      <c r="B65" s="21"/>
      <c r="C65" s="28">
        <v>0</v>
      </c>
      <c r="D65" s="29"/>
      <c r="E65" s="28">
        <v>0</v>
      </c>
      <c r="F65" s="29"/>
      <c r="G65" s="28">
        <v>0</v>
      </c>
      <c r="H65" s="30">
        <v>0</v>
      </c>
      <c r="I65" s="31"/>
      <c r="J65" s="28">
        <v>0</v>
      </c>
      <c r="K65" s="30">
        <v>0</v>
      </c>
      <c r="L65" s="26">
        <v>0</v>
      </c>
    </row>
    <row r="66" spans="1:14" hidden="1">
      <c r="A66" s="27" t="s">
        <v>73</v>
      </c>
      <c r="B66" s="21"/>
      <c r="C66" s="28"/>
      <c r="D66" s="29"/>
      <c r="E66" s="28"/>
      <c r="F66" s="29"/>
      <c r="G66" s="28"/>
      <c r="H66" s="30" t="s">
        <v>441</v>
      </c>
      <c r="I66" s="31"/>
      <c r="J66" s="28"/>
      <c r="K66" s="30" t="s">
        <v>441</v>
      </c>
      <c r="L66" s="26">
        <v>0</v>
      </c>
    </row>
    <row r="67" spans="1:14" ht="22.5" hidden="1" customHeight="1">
      <c r="A67" s="32" t="s">
        <v>50</v>
      </c>
      <c r="B67" s="21"/>
      <c r="C67" s="28"/>
      <c r="D67" s="29"/>
      <c r="E67" s="28"/>
      <c r="F67" s="29"/>
      <c r="G67" s="28"/>
      <c r="H67" s="30" t="s">
        <v>441</v>
      </c>
      <c r="I67" s="31"/>
      <c r="J67" s="28"/>
      <c r="K67" s="30" t="s">
        <v>441</v>
      </c>
      <c r="L67" s="26">
        <v>0</v>
      </c>
    </row>
    <row r="68" spans="1:14" hidden="1">
      <c r="A68" s="27" t="s">
        <v>51</v>
      </c>
      <c r="B68" s="21"/>
      <c r="C68" s="28"/>
      <c r="D68" s="29"/>
      <c r="E68" s="28"/>
      <c r="F68" s="29"/>
      <c r="G68" s="28"/>
      <c r="H68" s="30" t="s">
        <v>441</v>
      </c>
      <c r="I68" s="31"/>
      <c r="J68" s="28"/>
      <c r="K68" s="30" t="s">
        <v>441</v>
      </c>
      <c r="L68" s="26">
        <v>0</v>
      </c>
    </row>
    <row r="69" spans="1:14" hidden="1">
      <c r="A69" s="27" t="s">
        <v>52</v>
      </c>
      <c r="B69" s="21"/>
      <c r="C69" s="28"/>
      <c r="D69" s="29"/>
      <c r="E69" s="28"/>
      <c r="F69" s="29"/>
      <c r="G69" s="28"/>
      <c r="H69" s="30" t="s">
        <v>441</v>
      </c>
      <c r="I69" s="31"/>
      <c r="J69" s="28"/>
      <c r="K69" s="30" t="s">
        <v>441</v>
      </c>
      <c r="L69" s="26">
        <v>0</v>
      </c>
    </row>
    <row r="70" spans="1:14" hidden="1">
      <c r="A70" s="27" t="s">
        <v>53</v>
      </c>
      <c r="B70" s="21"/>
      <c r="C70" s="28"/>
      <c r="D70" s="29"/>
      <c r="E70" s="28"/>
      <c r="F70" s="29"/>
      <c r="G70" s="28"/>
      <c r="H70" s="30" t="s">
        <v>441</v>
      </c>
      <c r="I70" s="31"/>
      <c r="J70" s="28"/>
      <c r="K70" s="30" t="s">
        <v>441</v>
      </c>
      <c r="L70" s="26">
        <v>0</v>
      </c>
    </row>
    <row r="71" spans="1:14" hidden="1">
      <c r="A71" s="27" t="s">
        <v>54</v>
      </c>
      <c r="B71" s="21"/>
      <c r="C71" s="28"/>
      <c r="D71" s="29"/>
      <c r="E71" s="28"/>
      <c r="F71" s="29"/>
      <c r="G71" s="28"/>
      <c r="H71" s="30" t="s">
        <v>441</v>
      </c>
      <c r="I71" s="31"/>
      <c r="J71" s="28"/>
      <c r="K71" s="30" t="s">
        <v>441</v>
      </c>
      <c r="L71" s="26">
        <v>0</v>
      </c>
    </row>
    <row r="72" spans="1:14" hidden="1">
      <c r="A72" s="27" t="s">
        <v>55</v>
      </c>
      <c r="B72" s="21"/>
      <c r="C72" s="28"/>
      <c r="D72" s="29"/>
      <c r="E72" s="28"/>
      <c r="F72" s="29"/>
      <c r="G72" s="28"/>
      <c r="H72" s="30" t="s">
        <v>441</v>
      </c>
      <c r="I72" s="31"/>
      <c r="J72" s="28"/>
      <c r="K72" s="30" t="s">
        <v>441</v>
      </c>
      <c r="L72" s="26">
        <v>0</v>
      </c>
    </row>
    <row r="73" spans="1:14" s="1" customFormat="1" ht="14.25" hidden="1" customHeight="1">
      <c r="A73" s="277" t="s">
        <v>74</v>
      </c>
      <c r="B73" s="21"/>
      <c r="C73" s="28"/>
      <c r="D73" s="29"/>
      <c r="E73" s="28"/>
      <c r="F73" s="29"/>
      <c r="G73" s="28"/>
      <c r="H73" s="30" t="s">
        <v>441</v>
      </c>
      <c r="I73" s="31"/>
      <c r="J73" s="28"/>
      <c r="K73" s="30" t="s">
        <v>441</v>
      </c>
      <c r="L73" s="26">
        <v>0</v>
      </c>
    </row>
    <row r="74" spans="1:14" hidden="1">
      <c r="A74" s="27" t="s">
        <v>75</v>
      </c>
      <c r="B74" s="21"/>
      <c r="C74" s="28">
        <v>0</v>
      </c>
      <c r="D74" s="29"/>
      <c r="E74" s="28">
        <v>0</v>
      </c>
      <c r="F74" s="29"/>
      <c r="G74" s="28">
        <v>0</v>
      </c>
      <c r="H74" s="30">
        <v>0</v>
      </c>
      <c r="I74" s="31"/>
      <c r="J74" s="28">
        <v>0</v>
      </c>
      <c r="K74" s="30">
        <v>0</v>
      </c>
      <c r="L74" s="26">
        <v>0</v>
      </c>
    </row>
    <row r="75" spans="1:14" hidden="1">
      <c r="A75" s="27" t="s">
        <v>76</v>
      </c>
      <c r="B75" s="21"/>
      <c r="C75" s="28"/>
      <c r="D75" s="29"/>
      <c r="E75" s="28"/>
      <c r="F75" s="29"/>
      <c r="G75" s="28"/>
      <c r="H75" s="30" t="s">
        <v>441</v>
      </c>
      <c r="I75" s="31"/>
      <c r="J75" s="28"/>
      <c r="K75" s="30" t="s">
        <v>441</v>
      </c>
      <c r="L75" s="26">
        <v>0</v>
      </c>
    </row>
    <row r="76" spans="1:14" hidden="1">
      <c r="A76" s="32" t="s">
        <v>77</v>
      </c>
      <c r="B76" s="21"/>
      <c r="C76" s="28"/>
      <c r="D76" s="29"/>
      <c r="E76" s="28"/>
      <c r="F76" s="29"/>
      <c r="G76" s="28"/>
      <c r="H76" s="30" t="s">
        <v>441</v>
      </c>
      <c r="I76" s="31"/>
      <c r="J76" s="28"/>
      <c r="K76" s="30" t="s">
        <v>441</v>
      </c>
      <c r="L76" s="26">
        <v>0</v>
      </c>
    </row>
    <row r="77" spans="1:14" hidden="1">
      <c r="A77" s="32" t="s">
        <v>78</v>
      </c>
      <c r="B77" s="21"/>
      <c r="C77" s="28"/>
      <c r="D77" s="29"/>
      <c r="E77" s="28"/>
      <c r="F77" s="29"/>
      <c r="G77" s="28"/>
      <c r="H77" s="30" t="s">
        <v>441</v>
      </c>
      <c r="I77" s="31"/>
      <c r="J77" s="28"/>
      <c r="K77" s="30" t="s">
        <v>441</v>
      </c>
      <c r="L77" s="26">
        <v>0</v>
      </c>
    </row>
    <row r="78" spans="1:14" s="1" customFormat="1" hidden="1">
      <c r="A78" s="36" t="s">
        <v>79</v>
      </c>
      <c r="B78" s="21"/>
      <c r="C78" s="28"/>
      <c r="D78" s="29"/>
      <c r="E78" s="28"/>
      <c r="F78" s="29"/>
      <c r="G78" s="28"/>
      <c r="H78" s="30" t="s">
        <v>441</v>
      </c>
      <c r="I78" s="31"/>
      <c r="J78" s="43"/>
      <c r="K78" s="30" t="s">
        <v>441</v>
      </c>
      <c r="L78" s="26">
        <v>0</v>
      </c>
    </row>
    <row r="79" spans="1:14" s="1" customFormat="1" hidden="1">
      <c r="A79" s="36" t="s">
        <v>80</v>
      </c>
      <c r="B79" s="21"/>
      <c r="C79" s="28"/>
      <c r="D79" s="29"/>
      <c r="E79" s="28"/>
      <c r="F79" s="29"/>
      <c r="G79" s="28"/>
      <c r="H79" s="30" t="s">
        <v>441</v>
      </c>
      <c r="I79" s="31"/>
      <c r="J79" s="28"/>
      <c r="K79" s="30" t="s">
        <v>441</v>
      </c>
      <c r="L79" s="26">
        <v>0</v>
      </c>
      <c r="M79" s="43"/>
      <c r="N79" s="43"/>
    </row>
    <row r="80" spans="1:14" ht="13.15" customHeight="1">
      <c r="A80" s="36" t="s">
        <v>81</v>
      </c>
      <c r="B80" s="21"/>
      <c r="C80" s="28">
        <v>64991060</v>
      </c>
      <c r="D80" s="29"/>
      <c r="E80" s="28">
        <v>64991060</v>
      </c>
      <c r="F80" s="29"/>
      <c r="G80" s="28">
        <v>10134717.5</v>
      </c>
      <c r="H80" s="37">
        <v>0.1559401785414794</v>
      </c>
      <c r="I80" s="31"/>
      <c r="J80" s="28">
        <v>20065642.380000003</v>
      </c>
      <c r="K80" s="37">
        <v>0.30874465472635781</v>
      </c>
      <c r="L80" s="26">
        <v>44925417.619999997</v>
      </c>
    </row>
    <row r="81" spans="1:14">
      <c r="A81" s="38" t="s">
        <v>82</v>
      </c>
      <c r="B81" s="41"/>
      <c r="C81" s="40">
        <v>135835711</v>
      </c>
      <c r="D81" s="39"/>
      <c r="E81" s="40">
        <v>135835711</v>
      </c>
      <c r="F81" s="39"/>
      <c r="G81" s="40">
        <v>21535103.649999999</v>
      </c>
      <c r="H81" s="24">
        <v>0.15853786527461838</v>
      </c>
      <c r="I81" s="41"/>
      <c r="J81" s="40">
        <v>42719591.130000003</v>
      </c>
      <c r="K81" s="30">
        <v>0.31449455239351604</v>
      </c>
      <c r="L81" s="42">
        <v>93116119.870000005</v>
      </c>
      <c r="N81" s="43"/>
    </row>
    <row r="82" spans="1:14">
      <c r="A82" s="44" t="s">
        <v>83</v>
      </c>
      <c r="B82" s="45"/>
      <c r="C82" s="22">
        <v>0</v>
      </c>
      <c r="D82" s="23"/>
      <c r="E82" s="22">
        <v>0</v>
      </c>
      <c r="F82" s="43"/>
      <c r="G82" s="43">
        <v>0</v>
      </c>
      <c r="H82" s="24">
        <v>0</v>
      </c>
      <c r="I82" s="46"/>
      <c r="J82" s="47">
        <v>0</v>
      </c>
      <c r="K82" s="48">
        <v>0</v>
      </c>
      <c r="L82" s="26">
        <v>0</v>
      </c>
      <c r="N82" s="43"/>
    </row>
    <row r="83" spans="1:14" hidden="1">
      <c r="A83" s="27" t="s">
        <v>84</v>
      </c>
      <c r="B83" s="21"/>
      <c r="C83" s="28">
        <v>0</v>
      </c>
      <c r="D83" s="29"/>
      <c r="E83" s="28">
        <v>0</v>
      </c>
      <c r="F83" s="43"/>
      <c r="G83" s="43">
        <v>0</v>
      </c>
      <c r="H83" s="24">
        <v>0</v>
      </c>
      <c r="I83" s="46"/>
      <c r="J83" s="43">
        <v>0</v>
      </c>
      <c r="K83" s="30">
        <v>0</v>
      </c>
      <c r="L83" s="26">
        <v>0</v>
      </c>
      <c r="N83" s="43"/>
    </row>
    <row r="84" spans="1:14" hidden="1">
      <c r="A84" s="27" t="s">
        <v>85</v>
      </c>
      <c r="B84" s="21"/>
      <c r="C84" s="28"/>
      <c r="D84" s="29"/>
      <c r="E84" s="28"/>
      <c r="F84" s="43"/>
      <c r="G84" s="43"/>
      <c r="H84" s="24" t="s">
        <v>441</v>
      </c>
      <c r="I84" s="46"/>
      <c r="J84" s="43"/>
      <c r="K84" s="30" t="s">
        <v>441</v>
      </c>
      <c r="L84" s="26">
        <v>0</v>
      </c>
    </row>
    <row r="85" spans="1:14" hidden="1">
      <c r="A85" s="49" t="s">
        <v>86</v>
      </c>
      <c r="B85" s="21"/>
      <c r="C85" s="28"/>
      <c r="D85" s="29"/>
      <c r="E85" s="28"/>
      <c r="F85" s="43"/>
      <c r="G85" s="43"/>
      <c r="H85" s="24" t="s">
        <v>441</v>
      </c>
      <c r="I85" s="46"/>
      <c r="J85" s="43"/>
      <c r="K85" s="30" t="s">
        <v>441</v>
      </c>
      <c r="L85" s="26">
        <v>0</v>
      </c>
    </row>
    <row r="86" spans="1:14" hidden="1">
      <c r="A86" s="27" t="s">
        <v>87</v>
      </c>
      <c r="B86" s="21"/>
      <c r="C86" s="28">
        <v>0</v>
      </c>
      <c r="D86" s="29"/>
      <c r="E86" s="28">
        <v>0</v>
      </c>
      <c r="F86" s="43"/>
      <c r="G86" s="43">
        <v>0</v>
      </c>
      <c r="H86" s="24">
        <v>0</v>
      </c>
      <c r="I86" s="46"/>
      <c r="J86" s="43">
        <v>0</v>
      </c>
      <c r="K86" s="30">
        <v>0</v>
      </c>
      <c r="L86" s="26">
        <v>0</v>
      </c>
    </row>
    <row r="87" spans="1:14" hidden="1">
      <c r="A87" s="27" t="s">
        <v>85</v>
      </c>
      <c r="B87" s="21"/>
      <c r="C87" s="28"/>
      <c r="D87" s="29"/>
      <c r="E87" s="28"/>
      <c r="F87" s="43"/>
      <c r="G87" s="43"/>
      <c r="H87" s="24" t="s">
        <v>441</v>
      </c>
      <c r="I87" s="46"/>
      <c r="J87" s="43"/>
      <c r="K87" s="30" t="s">
        <v>441</v>
      </c>
      <c r="L87" s="26">
        <v>0</v>
      </c>
    </row>
    <row r="88" spans="1:14" hidden="1">
      <c r="A88" s="49" t="s">
        <v>86</v>
      </c>
      <c r="B88" s="50"/>
      <c r="C88" s="51"/>
      <c r="D88" s="52"/>
      <c r="E88" s="51"/>
      <c r="F88" s="43"/>
      <c r="G88" s="43"/>
      <c r="H88" s="24" t="s">
        <v>441</v>
      </c>
      <c r="I88" s="46"/>
      <c r="J88" s="53"/>
      <c r="K88" s="30" t="s">
        <v>441</v>
      </c>
      <c r="L88" s="26">
        <v>0</v>
      </c>
    </row>
    <row r="89" spans="1:14">
      <c r="A89" s="38" t="s">
        <v>88</v>
      </c>
      <c r="B89" s="54"/>
      <c r="C89" s="40">
        <v>135835711</v>
      </c>
      <c r="D89" s="55"/>
      <c r="E89" s="40">
        <v>135835711</v>
      </c>
      <c r="F89" s="55"/>
      <c r="G89" s="40">
        <v>21535103.649999999</v>
      </c>
      <c r="H89" s="24">
        <v>0.15853786527461838</v>
      </c>
      <c r="I89" s="56"/>
      <c r="J89" s="40">
        <v>42719591.130000003</v>
      </c>
      <c r="K89" s="48">
        <v>0.31449455239351604</v>
      </c>
      <c r="L89" s="42">
        <v>93116119.870000005</v>
      </c>
      <c r="M89" s="57"/>
      <c r="N89" s="43"/>
    </row>
    <row r="90" spans="1:14" ht="15" customHeight="1">
      <c r="A90" s="38" t="s">
        <v>89</v>
      </c>
      <c r="B90" s="289">
        <f>B122-C89</f>
        <v>653018142</v>
      </c>
      <c r="C90" s="290"/>
      <c r="D90" s="291"/>
      <c r="E90" s="291"/>
      <c r="F90" s="291"/>
      <c r="G90" s="291"/>
      <c r="H90" s="58"/>
      <c r="I90" s="292">
        <f>IF((H122+L122)&gt;J89,(H122+L122)-J89,0)</f>
        <v>188796081.05000001</v>
      </c>
      <c r="J90" s="292"/>
      <c r="K90" s="58"/>
      <c r="L90" s="58"/>
      <c r="M90" s="43"/>
      <c r="N90" s="43"/>
    </row>
    <row r="91" spans="1:14">
      <c r="A91" s="59" t="s">
        <v>90</v>
      </c>
      <c r="B91" s="60"/>
      <c r="C91" s="271">
        <f>C89+B90</f>
        <v>788853853</v>
      </c>
      <c r="D91" s="293">
        <f>E89+D90</f>
        <v>135835711</v>
      </c>
      <c r="E91" s="293"/>
      <c r="F91" s="293">
        <f>G89+F90</f>
        <v>21535103.649999999</v>
      </c>
      <c r="G91" s="293"/>
      <c r="H91" s="228"/>
      <c r="I91" s="229"/>
      <c r="J91" s="271">
        <f>J89+I90</f>
        <v>231515672.18000001</v>
      </c>
      <c r="K91" s="228"/>
      <c r="L91" s="272">
        <f>L89+L90</f>
        <v>93116119.870000005</v>
      </c>
    </row>
    <row r="92" spans="1:14">
      <c r="A92" s="61" t="s">
        <v>91</v>
      </c>
      <c r="B92" s="294">
        <f>SUM(C92:C95)</f>
        <v>0</v>
      </c>
      <c r="C92" s="294"/>
      <c r="D92" s="295">
        <f>SUM(E92:E95)</f>
        <v>69982500</v>
      </c>
      <c r="E92" s="295"/>
      <c r="F92" s="291"/>
      <c r="G92" s="291"/>
      <c r="H92" s="63"/>
      <c r="I92" s="64"/>
      <c r="J92" s="65">
        <f>SUM(J94:J95)</f>
        <v>0</v>
      </c>
      <c r="K92" s="66"/>
      <c r="L92" s="66"/>
    </row>
    <row r="93" spans="1:14">
      <c r="A93" s="67" t="s">
        <v>92</v>
      </c>
      <c r="B93" s="62"/>
      <c r="C93" s="68"/>
      <c r="D93" s="69"/>
      <c r="E93" s="68"/>
      <c r="F93" s="70"/>
      <c r="G93" s="71"/>
      <c r="H93" s="63"/>
      <c r="I93" s="291"/>
      <c r="J93" s="291"/>
      <c r="K93" s="66"/>
      <c r="L93" s="66"/>
    </row>
    <row r="94" spans="1:14">
      <c r="A94" s="72" t="s">
        <v>93</v>
      </c>
      <c r="B94" s="291"/>
      <c r="C94" s="291"/>
      <c r="D94" s="69"/>
      <c r="E94" s="40">
        <v>69982500</v>
      </c>
      <c r="F94" s="291"/>
      <c r="G94" s="291"/>
      <c r="H94" s="63"/>
      <c r="I94" s="64"/>
      <c r="J94" s="65"/>
      <c r="K94" s="66"/>
      <c r="L94" s="66"/>
    </row>
    <row r="95" spans="1:14">
      <c r="A95" s="73" t="s">
        <v>94</v>
      </c>
      <c r="B95" s="291"/>
      <c r="C95" s="291"/>
      <c r="D95" s="74"/>
      <c r="E95" s="75"/>
      <c r="F95" s="291"/>
      <c r="G95" s="291"/>
      <c r="H95" s="63"/>
      <c r="I95" s="64"/>
      <c r="J95" s="65"/>
      <c r="K95" s="66"/>
      <c r="L95" s="66"/>
      <c r="M95" s="57"/>
    </row>
    <row r="96" spans="1:14">
      <c r="A96" s="35"/>
      <c r="C96" s="43"/>
      <c r="I96" s="43"/>
      <c r="L96" s="76"/>
    </row>
    <row r="97" spans="1:13" ht="14.25" customHeight="1">
      <c r="A97" s="77"/>
      <c r="B97" s="78" t="s">
        <v>95</v>
      </c>
      <c r="C97" s="78" t="s">
        <v>95</v>
      </c>
      <c r="D97" s="286" t="s">
        <v>96</v>
      </c>
      <c r="E97" s="286"/>
      <c r="F97" s="79" t="s">
        <v>10</v>
      </c>
      <c r="G97" s="286" t="s">
        <v>97</v>
      </c>
      <c r="H97" s="286"/>
      <c r="I97" s="79" t="s">
        <v>10</v>
      </c>
      <c r="J97" s="296" t="s">
        <v>98</v>
      </c>
      <c r="K97" s="297" t="s">
        <v>99</v>
      </c>
      <c r="L97" s="297"/>
    </row>
    <row r="98" spans="1:13" ht="14.25" customHeight="1">
      <c r="A98" s="80" t="s">
        <v>100</v>
      </c>
      <c r="B98" s="81" t="s">
        <v>101</v>
      </c>
      <c r="C98" s="81" t="s">
        <v>102</v>
      </c>
      <c r="D98" s="82" t="s">
        <v>103</v>
      </c>
      <c r="E98" s="82" t="s">
        <v>104</v>
      </c>
      <c r="F98" s="83"/>
      <c r="G98" s="82" t="s">
        <v>103</v>
      </c>
      <c r="H98" s="83" t="s">
        <v>104</v>
      </c>
      <c r="I98" s="83"/>
      <c r="J98" s="296"/>
      <c r="K98" s="297"/>
      <c r="L98" s="297"/>
    </row>
    <row r="99" spans="1:13" ht="14.25" customHeight="1">
      <c r="A99" s="83"/>
      <c r="B99" s="81"/>
      <c r="C99" s="81"/>
      <c r="D99" s="83" t="s">
        <v>105</v>
      </c>
      <c r="E99" s="83" t="s">
        <v>105</v>
      </c>
      <c r="F99" s="83"/>
      <c r="G99" s="83" t="s">
        <v>105</v>
      </c>
      <c r="H99" s="83" t="s">
        <v>105</v>
      </c>
      <c r="I99" s="83"/>
      <c r="J99" s="296"/>
      <c r="K99" s="297"/>
      <c r="L99" s="297"/>
    </row>
    <row r="100" spans="1:13" ht="12.75" customHeight="1">
      <c r="A100" s="84"/>
      <c r="B100" s="85" t="s">
        <v>106</v>
      </c>
      <c r="C100" s="85" t="s">
        <v>107</v>
      </c>
      <c r="D100" s="86"/>
      <c r="E100" s="85" t="s">
        <v>108</v>
      </c>
      <c r="F100" s="87" t="s">
        <v>109</v>
      </c>
      <c r="G100" s="86"/>
      <c r="H100" s="85" t="s">
        <v>110</v>
      </c>
      <c r="I100" s="85" t="s">
        <v>111</v>
      </c>
      <c r="J100" s="85" t="s">
        <v>112</v>
      </c>
      <c r="K100" s="297"/>
      <c r="L100" s="297"/>
    </row>
    <row r="101" spans="1:13">
      <c r="A101" s="233" t="s">
        <v>113</v>
      </c>
      <c r="B101" s="235">
        <f>SUM(B102,B108)</f>
        <v>718329980</v>
      </c>
      <c r="C101" s="236">
        <f>SUM(C102,C108)</f>
        <v>788312480</v>
      </c>
      <c r="D101" s="237">
        <f>SUM(D102,D108)</f>
        <v>116973524.52</v>
      </c>
      <c r="E101" s="238">
        <f>SUM(E102,E108)</f>
        <v>239910904.70000002</v>
      </c>
      <c r="F101" s="238">
        <f t="shared" ref="F101:F122" si="0">C101-E101</f>
        <v>548401575.29999995</v>
      </c>
      <c r="G101" s="239">
        <f>SUM(G102,G108)</f>
        <v>115597641.89</v>
      </c>
      <c r="H101" s="238">
        <f>SUM(H102,H108)</f>
        <v>211561324.89000002</v>
      </c>
      <c r="I101" s="238">
        <f t="shared" ref="I101:I122" si="1">C101-H101</f>
        <v>576751155.11000001</v>
      </c>
      <c r="J101" s="238">
        <f>SUM(J102,J108)</f>
        <v>211561324.89000002</v>
      </c>
      <c r="K101" s="23"/>
      <c r="L101" s="240">
        <f>SUM(L102,L108)</f>
        <v>0</v>
      </c>
      <c r="M101" s="43"/>
    </row>
    <row r="102" spans="1:13">
      <c r="A102" s="35" t="s">
        <v>114</v>
      </c>
      <c r="B102" s="235">
        <f>SUM(B103:B105)</f>
        <v>715831894</v>
      </c>
      <c r="C102" s="238">
        <f>SUM(C103:C105)</f>
        <v>776708394</v>
      </c>
      <c r="D102" s="241">
        <f>SUM(D103:D105)</f>
        <v>116285543.81</v>
      </c>
      <c r="E102" s="238">
        <f>SUM(E103:E105)</f>
        <v>238477483.33000001</v>
      </c>
      <c r="F102" s="238">
        <f t="shared" si="0"/>
        <v>538230910.66999996</v>
      </c>
      <c r="G102" s="242">
        <f>SUM(G103:G105)</f>
        <v>115463100.37</v>
      </c>
      <c r="H102" s="238">
        <f>SUM(H103:H105)</f>
        <v>211426783.37</v>
      </c>
      <c r="I102" s="238">
        <f t="shared" si="1"/>
        <v>565281610.63</v>
      </c>
      <c r="J102" s="238">
        <f>SUM(J103:J105)</f>
        <v>211426783.37</v>
      </c>
      <c r="K102" s="29"/>
      <c r="L102" s="243">
        <f>SUM(L103:L105)</f>
        <v>0</v>
      </c>
      <c r="M102" s="43"/>
    </row>
    <row r="103" spans="1:13" s="2" customFormat="1">
      <c r="A103" s="35" t="s">
        <v>115</v>
      </c>
      <c r="B103" s="235">
        <v>464046714</v>
      </c>
      <c r="C103" s="238">
        <v>464616714</v>
      </c>
      <c r="D103" s="241">
        <f>66473478.53</f>
        <v>66473478.530000001</v>
      </c>
      <c r="E103" s="241">
        <f>62662788+66473478.53</f>
        <v>129136266.53</v>
      </c>
      <c r="F103" s="238">
        <f>C103-E103</f>
        <v>335480447.47000003</v>
      </c>
      <c r="G103" s="242">
        <f>66868033.98</f>
        <v>66868033.979999997</v>
      </c>
      <c r="H103" s="242">
        <f>62096577.93+66868033.98</f>
        <v>128964611.91</v>
      </c>
      <c r="I103" s="238">
        <f>C103-H103</f>
        <v>335652102.09000003</v>
      </c>
      <c r="J103" s="238">
        <v>128964611.91</v>
      </c>
      <c r="K103" s="29"/>
      <c r="L103" s="243">
        <f>IF($L$2=6,E103-H103,0)</f>
        <v>0</v>
      </c>
      <c r="M103" s="43"/>
    </row>
    <row r="104" spans="1:13" hidden="1">
      <c r="A104" s="35" t="s">
        <v>116</v>
      </c>
      <c r="B104" s="235"/>
      <c r="C104" s="238"/>
      <c r="D104" s="241"/>
      <c r="E104" s="238"/>
      <c r="F104" s="238">
        <f t="shared" si="0"/>
        <v>0</v>
      </c>
      <c r="G104" s="242"/>
      <c r="H104" s="238"/>
      <c r="I104" s="238">
        <f t="shared" si="1"/>
        <v>0</v>
      </c>
      <c r="J104" s="238"/>
      <c r="K104" s="29"/>
      <c r="L104" s="243"/>
      <c r="M104" s="43"/>
    </row>
    <row r="105" spans="1:13">
      <c r="A105" s="35" t="s">
        <v>117</v>
      </c>
      <c r="B105" s="235">
        <f>SUM(B106:B107)</f>
        <v>251785180</v>
      </c>
      <c r="C105" s="238">
        <f>SUM(C106:C107)</f>
        <v>312091680</v>
      </c>
      <c r="D105" s="241">
        <f>SUM(D106:D107)</f>
        <v>49812065.280000001</v>
      </c>
      <c r="E105" s="241">
        <f>SUM(E106:E107)</f>
        <v>109341216.80000001</v>
      </c>
      <c r="F105" s="238">
        <f>C105-E105</f>
        <v>202750463.19999999</v>
      </c>
      <c r="G105" s="242">
        <f>SUM(G106:G107)</f>
        <v>48595066.390000001</v>
      </c>
      <c r="H105" s="238">
        <f>SUM(H106:H107)</f>
        <v>82462171.460000008</v>
      </c>
      <c r="I105" s="238">
        <f t="shared" si="1"/>
        <v>229629508.53999999</v>
      </c>
      <c r="J105" s="238">
        <f>SUM(J106:J107)</f>
        <v>82462171.459999993</v>
      </c>
      <c r="K105" s="29"/>
      <c r="L105" s="243">
        <f>SUM(L106:L107)</f>
        <v>0</v>
      </c>
      <c r="M105" s="43"/>
    </row>
    <row r="106" spans="1:13" ht="12.75" hidden="1" customHeight="1">
      <c r="A106" s="244" t="s">
        <v>118</v>
      </c>
      <c r="B106" s="235"/>
      <c r="C106" s="238"/>
      <c r="D106" s="241"/>
      <c r="E106" s="238"/>
      <c r="F106" s="238">
        <f t="shared" si="0"/>
        <v>0</v>
      </c>
      <c r="G106" s="242"/>
      <c r="H106" s="238"/>
      <c r="I106" s="238">
        <f t="shared" si="1"/>
        <v>0</v>
      </c>
      <c r="J106" s="238"/>
      <c r="K106" s="29"/>
      <c r="L106" s="243"/>
      <c r="M106" s="43"/>
    </row>
    <row r="107" spans="1:13" ht="14.25">
      <c r="A107" s="35" t="s">
        <v>119</v>
      </c>
      <c r="B107" s="235">
        <v>251785180</v>
      </c>
      <c r="C107" s="238">
        <v>312091680</v>
      </c>
      <c r="D107" s="241">
        <f>49812065.28</f>
        <v>49812065.280000001</v>
      </c>
      <c r="E107" s="241">
        <f>59529151.52+49812065.28</f>
        <v>109341216.80000001</v>
      </c>
      <c r="F107" s="238">
        <f t="shared" si="0"/>
        <v>202750463.19999999</v>
      </c>
      <c r="G107" s="242">
        <f>48595066.39</f>
        <v>48595066.390000001</v>
      </c>
      <c r="H107" s="242">
        <f>33867105.07+48595066.39</f>
        <v>82462171.460000008</v>
      </c>
      <c r="I107" s="238">
        <f t="shared" si="1"/>
        <v>229629508.53999999</v>
      </c>
      <c r="J107" s="238">
        <v>82462171.459999993</v>
      </c>
      <c r="K107" s="29"/>
      <c r="L107" s="243">
        <f>IF($L$2=6,E107-H107,0)</f>
        <v>0</v>
      </c>
      <c r="M107" s="43"/>
    </row>
    <row r="108" spans="1:13" s="2" customFormat="1">
      <c r="A108" s="35" t="s">
        <v>120</v>
      </c>
      <c r="B108" s="235">
        <f>SUM(B109:B111)</f>
        <v>2498086</v>
      </c>
      <c r="C108" s="238">
        <f>SUM(C109:C111)</f>
        <v>11604086</v>
      </c>
      <c r="D108" s="241">
        <f>SUM(D109:D111)</f>
        <v>687980.71</v>
      </c>
      <c r="E108" s="241">
        <f>SUM(E109:E111)</f>
        <v>1433421.37</v>
      </c>
      <c r="F108" s="238">
        <f t="shared" si="0"/>
        <v>10170664.629999999</v>
      </c>
      <c r="G108" s="242">
        <f>SUM(G109:G111)</f>
        <v>134541.51999999999</v>
      </c>
      <c r="H108" s="238">
        <f>SUM(H109:H111)</f>
        <v>134541.51999999999</v>
      </c>
      <c r="I108" s="238">
        <f t="shared" si="1"/>
        <v>11469544.48</v>
      </c>
      <c r="J108" s="238">
        <f>SUM(J109:J111)</f>
        <v>134541.51999999999</v>
      </c>
      <c r="K108" s="29"/>
      <c r="L108" s="243">
        <f>SUM(L109:L111)</f>
        <v>0</v>
      </c>
      <c r="M108" s="43"/>
    </row>
    <row r="109" spans="1:13">
      <c r="A109" s="35" t="s">
        <v>121</v>
      </c>
      <c r="B109" s="235">
        <v>2498086</v>
      </c>
      <c r="C109" s="238">
        <v>11604086</v>
      </c>
      <c r="D109" s="241">
        <f>687980.71</f>
        <v>687980.71</v>
      </c>
      <c r="E109" s="241">
        <f>745440.66+687980.71</f>
        <v>1433421.37</v>
      </c>
      <c r="F109" s="238">
        <f t="shared" si="0"/>
        <v>10170664.629999999</v>
      </c>
      <c r="G109" s="242">
        <v>134541.51999999999</v>
      </c>
      <c r="H109" s="238">
        <f>0+134541.52</f>
        <v>134541.51999999999</v>
      </c>
      <c r="I109" s="238">
        <v>0</v>
      </c>
      <c r="J109" s="238">
        <v>134541.51999999999</v>
      </c>
      <c r="K109" s="29"/>
      <c r="L109" s="243">
        <f t="shared" ref="L109:L110" si="2">IF($L$2=6,E109-H109,0)</f>
        <v>0</v>
      </c>
      <c r="M109" s="43"/>
    </row>
    <row r="110" spans="1:13">
      <c r="A110" s="35" t="s">
        <v>122</v>
      </c>
      <c r="B110" s="235">
        <v>0</v>
      </c>
      <c r="C110" s="238">
        <v>0</v>
      </c>
      <c r="D110" s="241">
        <v>0</v>
      </c>
      <c r="E110" s="238">
        <v>0</v>
      </c>
      <c r="F110" s="238">
        <f t="shared" si="0"/>
        <v>0</v>
      </c>
      <c r="G110" s="242">
        <v>0</v>
      </c>
      <c r="H110" s="238">
        <v>0</v>
      </c>
      <c r="I110" s="238">
        <f t="shared" si="1"/>
        <v>0</v>
      </c>
      <c r="J110" s="238">
        <v>0</v>
      </c>
      <c r="K110" s="29"/>
      <c r="L110" s="243">
        <f t="shared" si="2"/>
        <v>0</v>
      </c>
      <c r="M110" s="43"/>
    </row>
    <row r="111" spans="1:13" hidden="1">
      <c r="A111" s="35" t="s">
        <v>123</v>
      </c>
      <c r="B111" s="235"/>
      <c r="C111" s="238"/>
      <c r="D111" s="241"/>
      <c r="E111" s="238"/>
      <c r="F111" s="238">
        <f t="shared" si="0"/>
        <v>0</v>
      </c>
      <c r="G111" s="242"/>
      <c r="H111" s="238"/>
      <c r="I111" s="238">
        <f t="shared" si="1"/>
        <v>0</v>
      </c>
      <c r="J111" s="238"/>
      <c r="K111" s="29"/>
      <c r="L111" s="243"/>
      <c r="M111" s="43"/>
    </row>
    <row r="112" spans="1:13" hidden="1">
      <c r="A112" s="35" t="s">
        <v>124</v>
      </c>
      <c r="B112" s="235"/>
      <c r="C112" s="238"/>
      <c r="D112" s="241"/>
      <c r="E112" s="238"/>
      <c r="F112" s="238">
        <f t="shared" si="0"/>
        <v>0</v>
      </c>
      <c r="G112" s="242"/>
      <c r="H112" s="238"/>
      <c r="I112" s="238">
        <f t="shared" si="1"/>
        <v>0</v>
      </c>
      <c r="J112" s="238"/>
      <c r="K112" s="29"/>
      <c r="L112" s="243"/>
      <c r="M112" s="43"/>
    </row>
    <row r="113" spans="1:14">
      <c r="A113" s="35" t="s">
        <v>125</v>
      </c>
      <c r="B113" s="235">
        <v>70523873</v>
      </c>
      <c r="C113" s="235">
        <v>70541373</v>
      </c>
      <c r="D113" s="246">
        <v>10115963.130000001</v>
      </c>
      <c r="E113" s="238">
        <f>9846860.16+10115963.13</f>
        <v>19962823.289999999</v>
      </c>
      <c r="F113" s="238">
        <f t="shared" si="0"/>
        <v>50578549.710000001</v>
      </c>
      <c r="G113" s="238">
        <v>10737066.59</v>
      </c>
      <c r="H113" s="238">
        <f>9217280.7+10737066.59</f>
        <v>19954347.289999999</v>
      </c>
      <c r="I113" s="238">
        <f t="shared" si="1"/>
        <v>50587025.710000001</v>
      </c>
      <c r="J113" s="238">
        <v>19954347.289999999</v>
      </c>
      <c r="K113" s="52"/>
      <c r="L113" s="247">
        <f>L203</f>
        <v>0</v>
      </c>
      <c r="M113" s="43"/>
    </row>
    <row r="114" spans="1:14">
      <c r="A114" s="73" t="s">
        <v>126</v>
      </c>
      <c r="B114" s="39">
        <f>SUM(B101+B113)</f>
        <v>788853853</v>
      </c>
      <c r="C114" s="39">
        <f>SUM(C101+C113)</f>
        <v>858853853</v>
      </c>
      <c r="D114" s="39">
        <f>SUM(D101+D113)</f>
        <v>127089487.64999999</v>
      </c>
      <c r="E114" s="39">
        <f>SUM(E101+E113)</f>
        <v>259873727.99000001</v>
      </c>
      <c r="F114" s="88">
        <f t="shared" si="0"/>
        <v>598980125.00999999</v>
      </c>
      <c r="G114" s="39">
        <f>SUM(G101+G113)</f>
        <v>126334708.48</v>
      </c>
      <c r="H114" s="39">
        <f>SUM(H101+H113)</f>
        <v>231515672.18000001</v>
      </c>
      <c r="I114" s="88">
        <f t="shared" si="1"/>
        <v>627338180.81999993</v>
      </c>
      <c r="J114" s="39">
        <f>SUM(J101+J113)</f>
        <v>231515672.18000001</v>
      </c>
      <c r="K114" s="39"/>
      <c r="L114" s="248">
        <f>SUM(L101+L113)</f>
        <v>0</v>
      </c>
      <c r="M114" s="43"/>
    </row>
    <row r="115" spans="1:14">
      <c r="A115" s="44" t="s">
        <v>127</v>
      </c>
      <c r="B115" s="23">
        <f>SUM(B116,B119)</f>
        <v>0</v>
      </c>
      <c r="C115" s="23">
        <f>SUM(C116,C119)</f>
        <v>0</v>
      </c>
      <c r="D115" s="23">
        <f>SUM(D116,D119)</f>
        <v>0</v>
      </c>
      <c r="E115" s="23">
        <f>SUM(E116,E119)</f>
        <v>0</v>
      </c>
      <c r="F115" s="89">
        <f t="shared" si="0"/>
        <v>0</v>
      </c>
      <c r="G115" s="23">
        <f>SUM(G116,G119)</f>
        <v>0</v>
      </c>
      <c r="H115" s="23">
        <f>SUM(H116,H119)</f>
        <v>0</v>
      </c>
      <c r="I115" s="89">
        <f t="shared" si="1"/>
        <v>0</v>
      </c>
      <c r="J115" s="23">
        <f>SUM(J116,J119)</f>
        <v>0</v>
      </c>
      <c r="K115" s="23"/>
      <c r="L115" s="240">
        <f>SUM(L116,L119)</f>
        <v>0</v>
      </c>
      <c r="M115" s="43"/>
    </row>
    <row r="116" spans="1:14" hidden="1">
      <c r="A116" s="27" t="s">
        <v>128</v>
      </c>
      <c r="B116" s="29">
        <f>SUM(B117:B118)</f>
        <v>0</v>
      </c>
      <c r="C116" s="29">
        <f>SUM(C117:C118)</f>
        <v>0</v>
      </c>
      <c r="D116" s="29">
        <f>SUM(D117:D118)</f>
        <v>0</v>
      </c>
      <c r="E116" s="29">
        <f>SUM(E117:E118)</f>
        <v>0</v>
      </c>
      <c r="F116" s="89">
        <f t="shared" si="0"/>
        <v>0</v>
      </c>
      <c r="G116" s="29">
        <f>SUM(G117:G118)</f>
        <v>0</v>
      </c>
      <c r="H116" s="29">
        <f>SUM(H117:H118)</f>
        <v>0</v>
      </c>
      <c r="I116" s="89">
        <f t="shared" si="1"/>
        <v>0</v>
      </c>
      <c r="J116" s="29">
        <f>SUM(J117:J118)</f>
        <v>0</v>
      </c>
      <c r="K116" s="29"/>
      <c r="L116" s="28">
        <f>SUM(L117:L118)</f>
        <v>0</v>
      </c>
      <c r="M116" s="43"/>
    </row>
    <row r="117" spans="1:14" hidden="1">
      <c r="A117" s="27" t="s">
        <v>129</v>
      </c>
      <c r="B117" s="29"/>
      <c r="C117" s="29"/>
      <c r="D117" s="29"/>
      <c r="E117" s="29"/>
      <c r="F117" s="89">
        <f t="shared" si="0"/>
        <v>0</v>
      </c>
      <c r="G117" s="29"/>
      <c r="H117" s="29"/>
      <c r="I117" s="89">
        <f t="shared" si="1"/>
        <v>0</v>
      </c>
      <c r="J117" s="29"/>
      <c r="K117" s="29"/>
      <c r="L117" s="28"/>
      <c r="M117" s="43"/>
    </row>
    <row r="118" spans="1:14" hidden="1">
      <c r="A118" s="27" t="s">
        <v>130</v>
      </c>
      <c r="B118" s="29"/>
      <c r="C118" s="29"/>
      <c r="D118" s="29"/>
      <c r="E118" s="29"/>
      <c r="F118" s="89">
        <f t="shared" si="0"/>
        <v>0</v>
      </c>
      <c r="G118" s="29"/>
      <c r="H118" s="29"/>
      <c r="I118" s="89">
        <f t="shared" si="1"/>
        <v>0</v>
      </c>
      <c r="J118" s="29"/>
      <c r="K118" s="29"/>
      <c r="L118" s="28"/>
      <c r="M118" s="43"/>
    </row>
    <row r="119" spans="1:14" hidden="1">
      <c r="A119" s="27" t="s">
        <v>131</v>
      </c>
      <c r="B119" s="29">
        <f>SUM(B120:B121)</f>
        <v>0</v>
      </c>
      <c r="C119" s="29">
        <f>SUM(C120:C121)</f>
        <v>0</v>
      </c>
      <c r="D119" s="29">
        <f>SUM(D120:D121)</f>
        <v>0</v>
      </c>
      <c r="E119" s="29">
        <f>SUM(E120:E121)</f>
        <v>0</v>
      </c>
      <c r="F119" s="89">
        <f t="shared" si="0"/>
        <v>0</v>
      </c>
      <c r="G119" s="29">
        <f>SUM(G120:G121)</f>
        <v>0</v>
      </c>
      <c r="H119" s="29">
        <f>SUM(H120:H121)</f>
        <v>0</v>
      </c>
      <c r="I119" s="89">
        <f t="shared" si="1"/>
        <v>0</v>
      </c>
      <c r="J119" s="29">
        <f>SUM(J120:J121)</f>
        <v>0</v>
      </c>
      <c r="K119" s="29"/>
      <c r="L119" s="28">
        <f>SUM(L120:L121)</f>
        <v>0</v>
      </c>
      <c r="M119" s="43"/>
    </row>
    <row r="120" spans="1:14" hidden="1">
      <c r="A120" s="27" t="s">
        <v>129</v>
      </c>
      <c r="B120" s="29"/>
      <c r="C120" s="29"/>
      <c r="D120" s="29"/>
      <c r="E120" s="29"/>
      <c r="F120" s="89">
        <f t="shared" si="0"/>
        <v>0</v>
      </c>
      <c r="G120" s="29"/>
      <c r="H120" s="29"/>
      <c r="I120" s="89">
        <f t="shared" si="1"/>
        <v>0</v>
      </c>
      <c r="J120" s="29"/>
      <c r="K120" s="29"/>
      <c r="L120" s="28"/>
      <c r="M120" s="43"/>
    </row>
    <row r="121" spans="1:14" hidden="1">
      <c r="A121" s="90" t="s">
        <v>130</v>
      </c>
      <c r="B121" s="52"/>
      <c r="C121" s="52"/>
      <c r="D121" s="52"/>
      <c r="E121" s="52"/>
      <c r="F121" s="89">
        <f t="shared" si="0"/>
        <v>0</v>
      </c>
      <c r="G121" s="52"/>
      <c r="H121" s="52"/>
      <c r="I121" s="89">
        <f t="shared" si="1"/>
        <v>0</v>
      </c>
      <c r="J121" s="52"/>
      <c r="K121" s="52"/>
      <c r="L121" s="51"/>
      <c r="M121" s="43"/>
    </row>
    <row r="122" spans="1:14">
      <c r="A122" s="91" t="s">
        <v>132</v>
      </c>
      <c r="B122" s="88">
        <f>SUM(B114,B115)</f>
        <v>788853853</v>
      </c>
      <c r="C122" s="88">
        <f>SUM(C114,C115)</f>
        <v>858853853</v>
      </c>
      <c r="D122" s="88">
        <f>SUM(D114,D115)</f>
        <v>127089487.64999999</v>
      </c>
      <c r="E122" s="88">
        <f>SUM(E114,E115)</f>
        <v>259873727.99000001</v>
      </c>
      <c r="F122" s="88">
        <f t="shared" si="0"/>
        <v>598980125.00999999</v>
      </c>
      <c r="G122" s="88">
        <f>SUM(G114,G115)</f>
        <v>126334708.48</v>
      </c>
      <c r="H122" s="88">
        <f>SUM(H114,H115)</f>
        <v>231515672.18000001</v>
      </c>
      <c r="I122" s="88">
        <f t="shared" si="1"/>
        <v>627338180.81999993</v>
      </c>
      <c r="J122" s="88">
        <f>SUM(J114,J115)</f>
        <v>231515672.18000001</v>
      </c>
      <c r="K122" s="39"/>
      <c r="L122" s="40">
        <f>SUM(L114,L115)</f>
        <v>0</v>
      </c>
      <c r="M122" s="43"/>
      <c r="N122" s="43"/>
    </row>
    <row r="123" spans="1:14">
      <c r="A123" s="91" t="s">
        <v>133</v>
      </c>
      <c r="B123" s="92"/>
      <c r="C123" s="92"/>
      <c r="D123" s="92"/>
      <c r="E123" s="93">
        <f>IF(J89&gt;E122,J89-E122,0)</f>
        <v>0</v>
      </c>
      <c r="F123" s="92"/>
      <c r="G123" s="92"/>
      <c r="H123" s="93">
        <f>IF(J89&gt;H122,J89-H122,0)</f>
        <v>0</v>
      </c>
      <c r="I123" s="92"/>
      <c r="J123" s="93">
        <f>IF(J89&gt;J122,J89-J122,0)</f>
        <v>0</v>
      </c>
      <c r="K123" s="298"/>
      <c r="L123" s="298"/>
    </row>
    <row r="124" spans="1:14">
      <c r="A124" s="94" t="s">
        <v>134</v>
      </c>
      <c r="B124" s="95">
        <f t="shared" ref="B124:J124" si="3">B122+B123</f>
        <v>788853853</v>
      </c>
      <c r="C124" s="95">
        <f t="shared" si="3"/>
        <v>858853853</v>
      </c>
      <c r="D124" s="95">
        <f t="shared" si="3"/>
        <v>127089487.64999999</v>
      </c>
      <c r="E124" s="95">
        <f t="shared" si="3"/>
        <v>259873727.99000001</v>
      </c>
      <c r="F124" s="95">
        <f t="shared" si="3"/>
        <v>598980125.00999999</v>
      </c>
      <c r="G124" s="95">
        <f t="shared" si="3"/>
        <v>126334708.48</v>
      </c>
      <c r="H124" s="95">
        <f t="shared" si="3"/>
        <v>231515672.18000001</v>
      </c>
      <c r="I124" s="95">
        <f t="shared" si="3"/>
        <v>627338180.81999993</v>
      </c>
      <c r="J124" s="95">
        <f t="shared" si="3"/>
        <v>231515672.18000001</v>
      </c>
      <c r="K124" s="299">
        <f>L122+K123</f>
        <v>0</v>
      </c>
      <c r="L124" s="299"/>
    </row>
    <row r="125" spans="1:14">
      <c r="A125" s="91" t="s">
        <v>135</v>
      </c>
      <c r="B125" s="88"/>
      <c r="C125" s="88"/>
      <c r="D125" s="92"/>
      <c r="E125" s="92"/>
      <c r="F125" s="93"/>
      <c r="G125" s="92"/>
      <c r="H125" s="92"/>
      <c r="I125" s="93"/>
      <c r="J125" s="92"/>
      <c r="K125" s="298"/>
      <c r="L125" s="298"/>
    </row>
    <row r="126" spans="1:14" ht="12.75" customHeight="1">
      <c r="A126" s="300" t="s">
        <v>437</v>
      </c>
      <c r="B126" s="300"/>
      <c r="C126" s="300"/>
      <c r="D126" s="300"/>
      <c r="E126" s="300"/>
      <c r="F126" s="300"/>
      <c r="G126" s="300"/>
      <c r="H126" s="300"/>
      <c r="I126" s="300"/>
      <c r="J126" s="300"/>
      <c r="K126" s="300"/>
    </row>
    <row r="127" spans="1:14" ht="13.5" customHeight="1">
      <c r="A127" s="301" t="s">
        <v>136</v>
      </c>
      <c r="B127" s="301"/>
      <c r="C127" s="301"/>
      <c r="D127" s="301"/>
      <c r="E127" s="301"/>
      <c r="F127" s="301"/>
      <c r="G127" s="301"/>
      <c r="H127" s="301"/>
      <c r="I127" s="96"/>
      <c r="J127" s="96"/>
      <c r="K127" s="96"/>
    </row>
    <row r="128" spans="1:14" ht="12.75" customHeight="1">
      <c r="A128" s="301" t="s">
        <v>137</v>
      </c>
      <c r="B128" s="301"/>
      <c r="C128" s="301"/>
      <c r="D128" s="96"/>
      <c r="E128" s="96"/>
      <c r="F128" s="96"/>
      <c r="G128" s="96"/>
      <c r="H128" s="96"/>
      <c r="I128" s="96"/>
      <c r="J128" s="96"/>
      <c r="K128" s="96"/>
    </row>
    <row r="129" spans="1:12" ht="12.75" customHeight="1">
      <c r="A129" s="274" t="s">
        <v>434</v>
      </c>
      <c r="B129" s="96"/>
      <c r="C129" s="96"/>
      <c r="D129" s="96"/>
      <c r="E129" s="96"/>
      <c r="F129" s="96"/>
      <c r="G129" s="96"/>
      <c r="H129" s="96"/>
      <c r="I129" s="96"/>
      <c r="J129" s="96"/>
      <c r="K129" s="96"/>
    </row>
    <row r="130" spans="1:12" ht="12.75" customHeight="1">
      <c r="A130" s="302"/>
      <c r="B130" s="302"/>
      <c r="C130" s="302"/>
      <c r="D130" s="302"/>
      <c r="E130" s="302"/>
      <c r="F130" s="302"/>
      <c r="G130" s="302"/>
      <c r="H130" s="302"/>
      <c r="I130" s="302"/>
      <c r="J130" s="302"/>
      <c r="K130" s="302"/>
      <c r="L130" s="302"/>
    </row>
    <row r="131" spans="1:12" ht="12.75" customHeight="1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</row>
    <row r="132" spans="1:12" ht="11.25" customHeight="1">
      <c r="A132" s="97"/>
      <c r="B132" s="285" t="s">
        <v>7</v>
      </c>
      <c r="C132" s="285"/>
      <c r="D132" s="285" t="s">
        <v>8</v>
      </c>
      <c r="E132" s="285"/>
      <c r="F132" s="286" t="s">
        <v>9</v>
      </c>
      <c r="G132" s="286"/>
      <c r="H132" s="286"/>
      <c r="I132" s="286"/>
      <c r="J132" s="286"/>
      <c r="K132" s="286"/>
      <c r="L132" s="10" t="s">
        <v>10</v>
      </c>
    </row>
    <row r="133" spans="1:12" ht="11.25" customHeight="1">
      <c r="A133" s="98" t="s">
        <v>138</v>
      </c>
      <c r="B133" s="285"/>
      <c r="C133" s="285"/>
      <c r="D133" s="285"/>
      <c r="E133" s="285"/>
      <c r="F133" s="287" t="s">
        <v>12</v>
      </c>
      <c r="G133" s="287"/>
      <c r="H133" s="12" t="s">
        <v>13</v>
      </c>
      <c r="I133" s="287" t="s">
        <v>14</v>
      </c>
      <c r="J133" s="287"/>
      <c r="K133" s="13" t="s">
        <v>13</v>
      </c>
      <c r="L133" s="14"/>
    </row>
    <row r="134" spans="1:12" ht="11.25" customHeight="1">
      <c r="A134" s="99"/>
      <c r="B134" s="16"/>
      <c r="C134" s="17"/>
      <c r="D134" s="288" t="s">
        <v>15</v>
      </c>
      <c r="E134" s="288"/>
      <c r="F134" s="288" t="s">
        <v>16</v>
      </c>
      <c r="G134" s="288"/>
      <c r="H134" s="19" t="s">
        <v>17</v>
      </c>
      <c r="I134" s="288" t="s">
        <v>18</v>
      </c>
      <c r="J134" s="288"/>
      <c r="K134" s="20" t="s">
        <v>19</v>
      </c>
      <c r="L134" s="18" t="s">
        <v>20</v>
      </c>
    </row>
    <row r="135" spans="1:12" ht="11.25" customHeight="1">
      <c r="A135" s="44" t="s">
        <v>81</v>
      </c>
      <c r="B135" s="45"/>
      <c r="C135" s="22">
        <f>SUM(C136,C176)</f>
        <v>64991060</v>
      </c>
      <c r="D135" s="22"/>
      <c r="E135" s="22">
        <f>SUM(E136,E176)</f>
        <v>64991060</v>
      </c>
      <c r="F135" s="22"/>
      <c r="G135" s="22">
        <f>SUM(G136,G176)</f>
        <v>10134717.5</v>
      </c>
      <c r="H135" s="24">
        <f t="shared" ref="H135:H166" si="4">G135/E135</f>
        <v>0.1559401785414794</v>
      </c>
      <c r="I135" s="25"/>
      <c r="J135" s="22">
        <f>SUM(J136,J176)</f>
        <v>20065642.380000003</v>
      </c>
      <c r="K135" s="267">
        <f t="shared" ref="K135:K166" si="5">J135/E135</f>
        <v>0.30874465472635781</v>
      </c>
      <c r="L135" s="100">
        <f t="shared" ref="L135:L166" si="6">E135-J135</f>
        <v>44925417.619999997</v>
      </c>
    </row>
    <row r="136" spans="1:12" ht="11.25" customHeight="1">
      <c r="A136" s="27" t="s">
        <v>22</v>
      </c>
      <c r="B136" s="101"/>
      <c r="C136" s="28">
        <f>SUM(C137,C141,C146,C154,C155,C156,C162,C171)</f>
        <v>64991060</v>
      </c>
      <c r="D136" s="28"/>
      <c r="E136" s="28">
        <f>SUM(E137,E141,E146,E154,E155,E156,E162,E171)</f>
        <v>64991060</v>
      </c>
      <c r="F136" s="28"/>
      <c r="G136" s="28">
        <f>SUM(G137,G141,G146,G154,G155,G156,G162,G171)</f>
        <v>10134717.5</v>
      </c>
      <c r="H136" s="30">
        <f t="shared" si="4"/>
        <v>0.1559401785414794</v>
      </c>
      <c r="I136" s="31"/>
      <c r="J136" s="28">
        <f>SUM(J137,J141,J146,J154,J155,J156,J162,J171)</f>
        <v>20065642.380000003</v>
      </c>
      <c r="K136" s="268">
        <f t="shared" si="5"/>
        <v>0.30874465472635781</v>
      </c>
      <c r="L136" s="26">
        <f t="shared" si="6"/>
        <v>44925417.619999997</v>
      </c>
    </row>
    <row r="137" spans="1:12" ht="11.25" hidden="1" customHeight="1">
      <c r="A137" s="27" t="s">
        <v>139</v>
      </c>
      <c r="B137" s="101"/>
      <c r="C137" s="28">
        <f>SUM(C138:C140)</f>
        <v>0</v>
      </c>
      <c r="D137" s="28"/>
      <c r="E137" s="28">
        <f>SUM(E138:E140)</f>
        <v>0</v>
      </c>
      <c r="F137" s="28"/>
      <c r="G137" s="28">
        <f>SUM(G138:G140)</f>
        <v>0</v>
      </c>
      <c r="H137" s="30" t="e">
        <f t="shared" si="4"/>
        <v>#DIV/0!</v>
      </c>
      <c r="I137" s="31"/>
      <c r="J137" s="28">
        <f>SUM(J138:J140)</f>
        <v>0</v>
      </c>
      <c r="K137" s="268" t="e">
        <f t="shared" si="5"/>
        <v>#DIV/0!</v>
      </c>
      <c r="L137" s="26">
        <f t="shared" si="6"/>
        <v>0</v>
      </c>
    </row>
    <row r="138" spans="1:12" ht="11.25" hidden="1" customHeight="1">
      <c r="A138" s="27" t="s">
        <v>24</v>
      </c>
      <c r="B138" s="101"/>
      <c r="C138" s="28"/>
      <c r="D138" s="28"/>
      <c r="E138" s="28"/>
      <c r="F138" s="28"/>
      <c r="G138" s="28"/>
      <c r="H138" s="30" t="e">
        <f t="shared" si="4"/>
        <v>#DIV/0!</v>
      </c>
      <c r="I138" s="31"/>
      <c r="J138" s="28"/>
      <c r="K138" s="268" t="e">
        <f t="shared" si="5"/>
        <v>#DIV/0!</v>
      </c>
      <c r="L138" s="26">
        <f t="shared" si="6"/>
        <v>0</v>
      </c>
    </row>
    <row r="139" spans="1:12" ht="11.25" hidden="1" customHeight="1">
      <c r="A139" s="27" t="s">
        <v>25</v>
      </c>
      <c r="B139" s="101"/>
      <c r="C139" s="28"/>
      <c r="D139" s="28"/>
      <c r="E139" s="28"/>
      <c r="F139" s="28"/>
      <c r="G139" s="28"/>
      <c r="H139" s="30" t="e">
        <f t="shared" si="4"/>
        <v>#DIV/0!</v>
      </c>
      <c r="I139" s="31"/>
      <c r="J139" s="28"/>
      <c r="K139" s="268" t="e">
        <f t="shared" si="5"/>
        <v>#DIV/0!</v>
      </c>
      <c r="L139" s="26">
        <f t="shared" si="6"/>
        <v>0</v>
      </c>
    </row>
    <row r="140" spans="1:12" ht="11.25" hidden="1" customHeight="1">
      <c r="A140" s="27" t="s">
        <v>26</v>
      </c>
      <c r="B140" s="101"/>
      <c r="C140" s="28"/>
      <c r="D140" s="28"/>
      <c r="E140" s="28"/>
      <c r="F140" s="28"/>
      <c r="G140" s="28"/>
      <c r="H140" s="30" t="e">
        <f t="shared" si="4"/>
        <v>#DIV/0!</v>
      </c>
      <c r="I140" s="31"/>
      <c r="J140" s="28"/>
      <c r="K140" s="268" t="e">
        <f t="shared" si="5"/>
        <v>#DIV/0!</v>
      </c>
      <c r="L140" s="26">
        <f t="shared" si="6"/>
        <v>0</v>
      </c>
    </row>
    <row r="141" spans="1:12" ht="11.25" customHeight="1">
      <c r="A141" s="27" t="s">
        <v>27</v>
      </c>
      <c r="B141" s="101"/>
      <c r="C141" s="28">
        <f>SUM(C142:C145)</f>
        <v>64991060</v>
      </c>
      <c r="D141" s="28"/>
      <c r="E141" s="28">
        <f>SUM(E142:E145)</f>
        <v>64991060</v>
      </c>
      <c r="F141" s="28"/>
      <c r="G141" s="28">
        <f>SUM(G142:G145)</f>
        <v>10134717.5</v>
      </c>
      <c r="H141" s="30">
        <f t="shared" si="4"/>
        <v>0.1559401785414794</v>
      </c>
      <c r="I141" s="31"/>
      <c r="J141" s="28">
        <f>SUM(J142:J145)</f>
        <v>20065642.380000003</v>
      </c>
      <c r="K141" s="268">
        <f t="shared" si="5"/>
        <v>0.30874465472635781</v>
      </c>
      <c r="L141" s="26">
        <f t="shared" si="6"/>
        <v>44925417.619999997</v>
      </c>
    </row>
    <row r="142" spans="1:12" ht="11.25" customHeight="1">
      <c r="A142" s="90" t="s">
        <v>28</v>
      </c>
      <c r="B142" s="103"/>
      <c r="C142" s="51">
        <v>64991060</v>
      </c>
      <c r="D142" s="51"/>
      <c r="E142" s="51">
        <v>64991060</v>
      </c>
      <c r="F142" s="51"/>
      <c r="G142" s="28">
        <v>10134717.5</v>
      </c>
      <c r="H142" s="37">
        <f t="shared" si="4"/>
        <v>0.1559401785414794</v>
      </c>
      <c r="I142" s="104"/>
      <c r="J142" s="28">
        <f>9930924.88+10134717.5</f>
        <v>20065642.380000003</v>
      </c>
      <c r="K142" s="269">
        <f t="shared" si="5"/>
        <v>0.30874465472635781</v>
      </c>
      <c r="L142" s="105">
        <f t="shared" si="6"/>
        <v>44925417.619999997</v>
      </c>
    </row>
    <row r="143" spans="1:12" ht="11.25" hidden="1" customHeight="1">
      <c r="A143" s="27" t="s">
        <v>29</v>
      </c>
      <c r="B143" s="101"/>
      <c r="C143" s="28"/>
      <c r="D143" s="28"/>
      <c r="E143" s="28"/>
      <c r="F143" s="28"/>
      <c r="G143" s="28"/>
      <c r="H143" s="30" t="e">
        <f t="shared" si="4"/>
        <v>#DIV/0!</v>
      </c>
      <c r="I143" s="31"/>
      <c r="J143" s="28"/>
      <c r="K143" s="102" t="e">
        <f t="shared" si="5"/>
        <v>#DIV/0!</v>
      </c>
      <c r="L143" s="26">
        <f t="shared" si="6"/>
        <v>0</v>
      </c>
    </row>
    <row r="144" spans="1:12" ht="25.5" hidden="1">
      <c r="A144" s="106" t="s">
        <v>30</v>
      </c>
      <c r="B144" s="101"/>
      <c r="C144" s="28"/>
      <c r="D144" s="28"/>
      <c r="E144" s="28"/>
      <c r="F144" s="28"/>
      <c r="G144" s="28"/>
      <c r="H144" s="30" t="e">
        <f t="shared" si="4"/>
        <v>#DIV/0!</v>
      </c>
      <c r="I144" s="31"/>
      <c r="J144" s="28"/>
      <c r="K144" s="102" t="e">
        <f t="shared" si="5"/>
        <v>#DIV/0!</v>
      </c>
      <c r="L144" s="26">
        <f t="shared" si="6"/>
        <v>0</v>
      </c>
    </row>
    <row r="145" spans="1:12" hidden="1">
      <c r="A145" s="32" t="s">
        <v>31</v>
      </c>
      <c r="B145" s="101"/>
      <c r="C145" s="28"/>
      <c r="D145" s="28"/>
      <c r="E145" s="28"/>
      <c r="F145" s="28"/>
      <c r="G145" s="28"/>
      <c r="H145" s="30" t="e">
        <f t="shared" si="4"/>
        <v>#DIV/0!</v>
      </c>
      <c r="I145" s="31"/>
      <c r="J145" s="28"/>
      <c r="K145" s="102" t="e">
        <f t="shared" si="5"/>
        <v>#DIV/0!</v>
      </c>
      <c r="L145" s="26">
        <f t="shared" si="6"/>
        <v>0</v>
      </c>
    </row>
    <row r="146" spans="1:12" ht="11.25" hidden="1" customHeight="1">
      <c r="A146" s="27" t="s">
        <v>32</v>
      </c>
      <c r="B146" s="101"/>
      <c r="C146" s="28">
        <f>SUM(C147:C153)</f>
        <v>0</v>
      </c>
      <c r="D146" s="28"/>
      <c r="E146" s="28">
        <f>SUM(E147:E153)</f>
        <v>0</v>
      </c>
      <c r="F146" s="28"/>
      <c r="G146" s="28">
        <f>SUM(G147:G153)</f>
        <v>0</v>
      </c>
      <c r="H146" s="30" t="e">
        <f t="shared" si="4"/>
        <v>#DIV/0!</v>
      </c>
      <c r="I146" s="31"/>
      <c r="J146" s="28">
        <f>SUM(J147:J153)</f>
        <v>0</v>
      </c>
      <c r="K146" s="102" t="e">
        <f t="shared" si="5"/>
        <v>#DIV/0!</v>
      </c>
      <c r="L146" s="26">
        <f t="shared" si="6"/>
        <v>0</v>
      </c>
    </row>
    <row r="147" spans="1:12" ht="11.25" hidden="1" customHeight="1">
      <c r="A147" s="27" t="s">
        <v>33</v>
      </c>
      <c r="B147" s="101"/>
      <c r="C147" s="28"/>
      <c r="D147" s="28"/>
      <c r="E147" s="28"/>
      <c r="F147" s="28"/>
      <c r="G147" s="28"/>
      <c r="H147" s="30" t="e">
        <f t="shared" si="4"/>
        <v>#DIV/0!</v>
      </c>
      <c r="I147" s="31"/>
      <c r="J147" s="28"/>
      <c r="K147" s="102" t="e">
        <f t="shared" si="5"/>
        <v>#DIV/0!</v>
      </c>
      <c r="L147" s="26">
        <f t="shared" si="6"/>
        <v>0</v>
      </c>
    </row>
    <row r="148" spans="1:12" ht="11.25" hidden="1" customHeight="1">
      <c r="A148" s="27" t="s">
        <v>34</v>
      </c>
      <c r="B148" s="101"/>
      <c r="C148" s="28"/>
      <c r="D148" s="28"/>
      <c r="E148" s="28"/>
      <c r="F148" s="28"/>
      <c r="G148" s="28"/>
      <c r="H148" s="30" t="e">
        <f t="shared" si="4"/>
        <v>#DIV/0!</v>
      </c>
      <c r="I148" s="31"/>
      <c r="J148" s="28"/>
      <c r="K148" s="102" t="e">
        <f t="shared" si="5"/>
        <v>#DIV/0!</v>
      </c>
      <c r="L148" s="26">
        <f t="shared" si="6"/>
        <v>0</v>
      </c>
    </row>
    <row r="149" spans="1:12" ht="25.5" hidden="1">
      <c r="A149" s="32" t="s">
        <v>140</v>
      </c>
      <c r="B149" s="101"/>
      <c r="C149" s="28"/>
      <c r="D149" s="28"/>
      <c r="E149" s="28"/>
      <c r="F149" s="28"/>
      <c r="G149" s="28"/>
      <c r="H149" s="30" t="e">
        <f t="shared" si="4"/>
        <v>#DIV/0!</v>
      </c>
      <c r="I149" s="31"/>
      <c r="J149" s="28"/>
      <c r="K149" s="102" t="e">
        <f t="shared" si="5"/>
        <v>#DIV/0!</v>
      </c>
      <c r="L149" s="26">
        <f t="shared" si="6"/>
        <v>0</v>
      </c>
    </row>
    <row r="150" spans="1:12" ht="11.25" hidden="1" customHeight="1">
      <c r="A150" s="27" t="s">
        <v>36</v>
      </c>
      <c r="B150" s="101"/>
      <c r="C150" s="28"/>
      <c r="D150" s="28"/>
      <c r="E150" s="28"/>
      <c r="F150" s="28"/>
      <c r="G150" s="28"/>
      <c r="H150" s="30" t="e">
        <f t="shared" si="4"/>
        <v>#DIV/0!</v>
      </c>
      <c r="I150" s="31"/>
      <c r="J150" s="28"/>
      <c r="K150" s="102" t="e">
        <f t="shared" si="5"/>
        <v>#DIV/0!</v>
      </c>
      <c r="L150" s="26">
        <f t="shared" si="6"/>
        <v>0</v>
      </c>
    </row>
    <row r="151" spans="1:12" ht="11.25" hidden="1" customHeight="1">
      <c r="A151" s="27" t="s">
        <v>37</v>
      </c>
      <c r="B151" s="101"/>
      <c r="C151" s="28"/>
      <c r="D151" s="28"/>
      <c r="E151" s="28"/>
      <c r="F151" s="28"/>
      <c r="G151" s="28"/>
      <c r="H151" s="30" t="e">
        <f t="shared" si="4"/>
        <v>#DIV/0!</v>
      </c>
      <c r="I151" s="31"/>
      <c r="J151" s="28"/>
      <c r="K151" s="102" t="e">
        <f t="shared" si="5"/>
        <v>#DIV/0!</v>
      </c>
      <c r="L151" s="26">
        <f t="shared" si="6"/>
        <v>0</v>
      </c>
    </row>
    <row r="152" spans="1:12" ht="11.25" hidden="1" customHeight="1">
      <c r="A152" s="27" t="s">
        <v>141</v>
      </c>
      <c r="B152" s="101"/>
      <c r="C152" s="28"/>
      <c r="D152" s="28"/>
      <c r="E152" s="28"/>
      <c r="F152" s="28"/>
      <c r="G152" s="28"/>
      <c r="H152" s="30" t="e">
        <f t="shared" si="4"/>
        <v>#DIV/0!</v>
      </c>
      <c r="I152" s="31"/>
      <c r="J152" s="28"/>
      <c r="K152" s="102" t="e">
        <f t="shared" si="5"/>
        <v>#DIV/0!</v>
      </c>
      <c r="L152" s="26">
        <f t="shared" si="6"/>
        <v>0</v>
      </c>
    </row>
    <row r="153" spans="1:12" ht="11.25" hidden="1" customHeight="1">
      <c r="A153" s="27" t="s">
        <v>142</v>
      </c>
      <c r="B153" s="101"/>
      <c r="C153" s="28"/>
      <c r="D153" s="28"/>
      <c r="E153" s="28"/>
      <c r="F153" s="28"/>
      <c r="G153" s="28"/>
      <c r="H153" s="30" t="e">
        <f t="shared" si="4"/>
        <v>#DIV/0!</v>
      </c>
      <c r="I153" s="31"/>
      <c r="J153" s="28"/>
      <c r="K153" s="102" t="e">
        <f t="shared" si="5"/>
        <v>#DIV/0!</v>
      </c>
      <c r="L153" s="26">
        <f t="shared" si="6"/>
        <v>0</v>
      </c>
    </row>
    <row r="154" spans="1:12" ht="11.25" hidden="1" customHeight="1">
      <c r="A154" s="27" t="s">
        <v>40</v>
      </c>
      <c r="B154" s="101"/>
      <c r="C154" s="28"/>
      <c r="D154" s="28"/>
      <c r="E154" s="28"/>
      <c r="F154" s="28"/>
      <c r="G154" s="28"/>
      <c r="H154" s="30" t="e">
        <f t="shared" si="4"/>
        <v>#DIV/0!</v>
      </c>
      <c r="I154" s="31"/>
      <c r="J154" s="28"/>
      <c r="K154" s="102" t="e">
        <f t="shared" si="5"/>
        <v>#DIV/0!</v>
      </c>
      <c r="L154" s="26">
        <f t="shared" si="6"/>
        <v>0</v>
      </c>
    </row>
    <row r="155" spans="1:12" ht="11.25" hidden="1" customHeight="1">
      <c r="A155" s="27" t="s">
        <v>41</v>
      </c>
      <c r="B155" s="101"/>
      <c r="C155" s="28"/>
      <c r="D155" s="28"/>
      <c r="E155" s="28"/>
      <c r="F155" s="28"/>
      <c r="G155" s="28"/>
      <c r="H155" s="30" t="e">
        <f t="shared" si="4"/>
        <v>#DIV/0!</v>
      </c>
      <c r="I155" s="31"/>
      <c r="J155" s="28"/>
      <c r="K155" s="102" t="e">
        <f t="shared" si="5"/>
        <v>#DIV/0!</v>
      </c>
      <c r="L155" s="26">
        <f t="shared" si="6"/>
        <v>0</v>
      </c>
    </row>
    <row r="156" spans="1:12" ht="11.25" hidden="1" customHeight="1">
      <c r="A156" s="27" t="s">
        <v>42</v>
      </c>
      <c r="B156" s="101"/>
      <c r="C156" s="28">
        <f>SUM(C157:C161)</f>
        <v>0</v>
      </c>
      <c r="D156" s="28"/>
      <c r="E156" s="28">
        <f>SUM(E157:E161)</f>
        <v>0</v>
      </c>
      <c r="F156" s="28"/>
      <c r="G156" s="28">
        <f>SUM(G157:G161)</f>
        <v>0</v>
      </c>
      <c r="H156" s="30" t="e">
        <f t="shared" si="4"/>
        <v>#DIV/0!</v>
      </c>
      <c r="I156" s="31"/>
      <c r="J156" s="28">
        <f>SUM(J157:J161)</f>
        <v>0</v>
      </c>
      <c r="K156" s="102" t="e">
        <f t="shared" si="5"/>
        <v>#DIV/0!</v>
      </c>
      <c r="L156" s="26">
        <f t="shared" si="6"/>
        <v>0</v>
      </c>
    </row>
    <row r="157" spans="1:12" ht="11.25" hidden="1" customHeight="1">
      <c r="A157" s="27" t="s">
        <v>43</v>
      </c>
      <c r="B157" s="101"/>
      <c r="C157" s="28"/>
      <c r="D157" s="28"/>
      <c r="E157" s="28"/>
      <c r="F157" s="28"/>
      <c r="G157" s="28"/>
      <c r="H157" s="30" t="e">
        <f t="shared" si="4"/>
        <v>#DIV/0!</v>
      </c>
      <c r="I157" s="31"/>
      <c r="J157" s="28"/>
      <c r="K157" s="102" t="e">
        <f t="shared" si="5"/>
        <v>#DIV/0!</v>
      </c>
      <c r="L157" s="26">
        <f t="shared" si="6"/>
        <v>0</v>
      </c>
    </row>
    <row r="158" spans="1:12" ht="11.25" hidden="1" customHeight="1">
      <c r="A158" s="27" t="s">
        <v>44</v>
      </c>
      <c r="B158" s="101"/>
      <c r="C158" s="28"/>
      <c r="D158" s="28"/>
      <c r="E158" s="28"/>
      <c r="F158" s="28"/>
      <c r="G158" s="28"/>
      <c r="H158" s="30" t="e">
        <f t="shared" si="4"/>
        <v>#DIV/0!</v>
      </c>
      <c r="I158" s="31"/>
      <c r="J158" s="28"/>
      <c r="K158" s="102" t="e">
        <f t="shared" si="5"/>
        <v>#DIV/0!</v>
      </c>
      <c r="L158" s="26">
        <f t="shared" si="6"/>
        <v>0</v>
      </c>
    </row>
    <row r="159" spans="1:12" ht="11.25" hidden="1" customHeight="1">
      <c r="A159" s="27" t="s">
        <v>45</v>
      </c>
      <c r="B159" s="101"/>
      <c r="C159" s="28"/>
      <c r="D159" s="28"/>
      <c r="E159" s="28"/>
      <c r="F159" s="28"/>
      <c r="G159" s="28"/>
      <c r="H159" s="30" t="e">
        <f t="shared" si="4"/>
        <v>#DIV/0!</v>
      </c>
      <c r="I159" s="31"/>
      <c r="J159" s="28"/>
      <c r="K159" s="102" t="e">
        <f t="shared" si="5"/>
        <v>#DIV/0!</v>
      </c>
      <c r="L159" s="26">
        <f t="shared" si="6"/>
        <v>0</v>
      </c>
    </row>
    <row r="160" spans="1:12" ht="11.25" hidden="1" customHeight="1">
      <c r="A160" s="27" t="s">
        <v>46</v>
      </c>
      <c r="B160" s="101"/>
      <c r="C160" s="28"/>
      <c r="D160" s="28"/>
      <c r="E160" s="28"/>
      <c r="F160" s="28"/>
      <c r="G160" s="28"/>
      <c r="H160" s="30" t="e">
        <f t="shared" si="4"/>
        <v>#DIV/0!</v>
      </c>
      <c r="I160" s="31"/>
      <c r="J160" s="28"/>
      <c r="K160" s="102" t="e">
        <f t="shared" si="5"/>
        <v>#DIV/0!</v>
      </c>
      <c r="L160" s="26">
        <f t="shared" si="6"/>
        <v>0</v>
      </c>
    </row>
    <row r="161" spans="1:12" ht="11.25" hidden="1" customHeight="1">
      <c r="A161" s="27" t="s">
        <v>47</v>
      </c>
      <c r="B161" s="101"/>
      <c r="C161" s="28"/>
      <c r="D161" s="28"/>
      <c r="E161" s="28"/>
      <c r="F161" s="28"/>
      <c r="G161" s="28"/>
      <c r="H161" s="30" t="e">
        <f t="shared" si="4"/>
        <v>#DIV/0!</v>
      </c>
      <c r="I161" s="31"/>
      <c r="J161" s="28"/>
      <c r="K161" s="102" t="e">
        <f t="shared" si="5"/>
        <v>#DIV/0!</v>
      </c>
      <c r="L161" s="26">
        <f t="shared" si="6"/>
        <v>0</v>
      </c>
    </row>
    <row r="162" spans="1:12" ht="11.25" hidden="1" customHeight="1">
      <c r="A162" s="27" t="s">
        <v>48</v>
      </c>
      <c r="B162" s="101"/>
      <c r="C162" s="28">
        <f>SUM(C163:C170)</f>
        <v>0</v>
      </c>
      <c r="D162" s="28"/>
      <c r="E162" s="28">
        <f>SUM(E163:E170)</f>
        <v>0</v>
      </c>
      <c r="F162" s="28"/>
      <c r="G162" s="28">
        <f>SUM(G163:G170)</f>
        <v>0</v>
      </c>
      <c r="H162" s="30" t="e">
        <f t="shared" si="4"/>
        <v>#DIV/0!</v>
      </c>
      <c r="I162" s="31"/>
      <c r="J162" s="28">
        <f>SUM(J163:J170)</f>
        <v>0</v>
      </c>
      <c r="K162" s="102" t="e">
        <f t="shared" si="5"/>
        <v>#DIV/0!</v>
      </c>
      <c r="L162" s="26">
        <f t="shared" si="6"/>
        <v>0</v>
      </c>
    </row>
    <row r="163" spans="1:12" ht="11.25" hidden="1" customHeight="1">
      <c r="A163" s="27" t="s">
        <v>49</v>
      </c>
      <c r="B163" s="101"/>
      <c r="C163" s="28"/>
      <c r="D163" s="28"/>
      <c r="E163" s="28"/>
      <c r="F163" s="28"/>
      <c r="G163" s="28"/>
      <c r="H163" s="30" t="e">
        <f t="shared" si="4"/>
        <v>#DIV/0!</v>
      </c>
      <c r="I163" s="31"/>
      <c r="J163" s="28"/>
      <c r="K163" s="102" t="e">
        <f t="shared" si="5"/>
        <v>#DIV/0!</v>
      </c>
      <c r="L163" s="26">
        <f t="shared" si="6"/>
        <v>0</v>
      </c>
    </row>
    <row r="164" spans="1:12" ht="11.25" hidden="1" customHeight="1">
      <c r="A164" s="27" t="s">
        <v>50</v>
      </c>
      <c r="B164" s="101"/>
      <c r="C164" s="28"/>
      <c r="D164" s="28"/>
      <c r="E164" s="28"/>
      <c r="F164" s="28"/>
      <c r="G164" s="28"/>
      <c r="H164" s="30" t="e">
        <f t="shared" si="4"/>
        <v>#DIV/0!</v>
      </c>
      <c r="I164" s="31"/>
      <c r="J164" s="28"/>
      <c r="K164" s="102" t="e">
        <f t="shared" si="5"/>
        <v>#DIV/0!</v>
      </c>
      <c r="L164" s="26">
        <f t="shared" si="6"/>
        <v>0</v>
      </c>
    </row>
    <row r="165" spans="1:12" ht="11.25" hidden="1" customHeight="1">
      <c r="A165" s="27" t="s">
        <v>51</v>
      </c>
      <c r="B165" s="101"/>
      <c r="C165" s="28"/>
      <c r="D165" s="28"/>
      <c r="E165" s="28"/>
      <c r="F165" s="28"/>
      <c r="G165" s="28"/>
      <c r="H165" s="30" t="e">
        <f t="shared" si="4"/>
        <v>#DIV/0!</v>
      </c>
      <c r="I165" s="31"/>
      <c r="J165" s="28"/>
      <c r="K165" s="102" t="e">
        <f t="shared" si="5"/>
        <v>#DIV/0!</v>
      </c>
      <c r="L165" s="26">
        <f t="shared" si="6"/>
        <v>0</v>
      </c>
    </row>
    <row r="166" spans="1:12" ht="11.25" hidden="1" customHeight="1">
      <c r="A166" s="27" t="s">
        <v>52</v>
      </c>
      <c r="B166" s="101"/>
      <c r="C166" s="28"/>
      <c r="D166" s="28"/>
      <c r="E166" s="28"/>
      <c r="F166" s="28"/>
      <c r="G166" s="28"/>
      <c r="H166" s="30" t="e">
        <f t="shared" si="4"/>
        <v>#DIV/0!</v>
      </c>
      <c r="I166" s="31"/>
      <c r="J166" s="28"/>
      <c r="K166" s="102" t="e">
        <f t="shared" si="5"/>
        <v>#DIV/0!</v>
      </c>
      <c r="L166" s="26">
        <f t="shared" si="6"/>
        <v>0</v>
      </c>
    </row>
    <row r="167" spans="1:12" ht="11.25" hidden="1" customHeight="1">
      <c r="A167" s="27" t="s">
        <v>53</v>
      </c>
      <c r="B167" s="101"/>
      <c r="C167" s="28"/>
      <c r="D167" s="28"/>
      <c r="E167" s="28"/>
      <c r="F167" s="28"/>
      <c r="G167" s="28"/>
      <c r="H167" s="30" t="e">
        <f t="shared" ref="H167:H198" si="7">G167/E167</f>
        <v>#DIV/0!</v>
      </c>
      <c r="I167" s="31"/>
      <c r="J167" s="28"/>
      <c r="K167" s="102" t="e">
        <f t="shared" ref="K167:K198" si="8">J167/E167</f>
        <v>#DIV/0!</v>
      </c>
      <c r="L167" s="26">
        <f t="shared" ref="L167:L198" si="9">E167-J167</f>
        <v>0</v>
      </c>
    </row>
    <row r="168" spans="1:12" ht="11.25" hidden="1" customHeight="1">
      <c r="A168" s="27" t="s">
        <v>54</v>
      </c>
      <c r="B168" s="101"/>
      <c r="C168" s="28"/>
      <c r="D168" s="28"/>
      <c r="E168" s="28"/>
      <c r="F168" s="28"/>
      <c r="G168" s="28"/>
      <c r="H168" s="30" t="e">
        <f t="shared" si="7"/>
        <v>#DIV/0!</v>
      </c>
      <c r="I168" s="31"/>
      <c r="J168" s="28"/>
      <c r="K168" s="102" t="e">
        <f t="shared" si="8"/>
        <v>#DIV/0!</v>
      </c>
      <c r="L168" s="26">
        <f t="shared" si="9"/>
        <v>0</v>
      </c>
    </row>
    <row r="169" spans="1:12" ht="11.25" hidden="1" customHeight="1">
      <c r="A169" s="27" t="s">
        <v>55</v>
      </c>
      <c r="B169" s="101"/>
      <c r="C169" s="33"/>
      <c r="D169" s="33"/>
      <c r="E169" s="33"/>
      <c r="F169" s="33"/>
      <c r="G169" s="33"/>
      <c r="H169" s="30" t="e">
        <f t="shared" si="7"/>
        <v>#DIV/0!</v>
      </c>
      <c r="I169" s="34"/>
      <c r="J169" s="33"/>
      <c r="K169" s="102" t="e">
        <f t="shared" si="8"/>
        <v>#DIV/0!</v>
      </c>
      <c r="L169" s="26">
        <f t="shared" si="9"/>
        <v>0</v>
      </c>
    </row>
    <row r="170" spans="1:12" ht="11.25" hidden="1" customHeight="1">
      <c r="A170" s="107" t="s">
        <v>56</v>
      </c>
      <c r="B170" s="101"/>
      <c r="C170" s="33"/>
      <c r="D170" s="33"/>
      <c r="E170" s="33"/>
      <c r="F170" s="33"/>
      <c r="G170" s="33"/>
      <c r="H170" s="30" t="e">
        <f t="shared" si="7"/>
        <v>#DIV/0!</v>
      </c>
      <c r="I170" s="34"/>
      <c r="J170" s="33"/>
      <c r="K170" s="102" t="e">
        <f t="shared" si="8"/>
        <v>#DIV/0!</v>
      </c>
      <c r="L170" s="26">
        <f t="shared" si="9"/>
        <v>0</v>
      </c>
    </row>
    <row r="171" spans="1:12" ht="11.25" hidden="1" customHeight="1">
      <c r="A171" s="27" t="s">
        <v>57</v>
      </c>
      <c r="B171" s="101"/>
      <c r="C171" s="28">
        <f>SUM(C172:C175)</f>
        <v>0</v>
      </c>
      <c r="D171" s="28"/>
      <c r="E171" s="28">
        <f>SUM(E172:E175)</f>
        <v>0</v>
      </c>
      <c r="F171" s="28"/>
      <c r="G171" s="28">
        <f>SUM(G172:G175)</f>
        <v>0</v>
      </c>
      <c r="H171" s="30" t="e">
        <f t="shared" si="7"/>
        <v>#DIV/0!</v>
      </c>
      <c r="I171" s="31"/>
      <c r="J171" s="28">
        <f>SUM(J172:J175)</f>
        <v>0</v>
      </c>
      <c r="K171" s="102" t="e">
        <f t="shared" si="8"/>
        <v>#DIV/0!</v>
      </c>
      <c r="L171" s="26">
        <f t="shared" si="9"/>
        <v>0</v>
      </c>
    </row>
    <row r="172" spans="1:12" ht="11.25" hidden="1" customHeight="1">
      <c r="A172" s="27" t="s">
        <v>58</v>
      </c>
      <c r="B172" s="101"/>
      <c r="C172" s="28"/>
      <c r="D172" s="28"/>
      <c r="E172" s="28"/>
      <c r="F172" s="28"/>
      <c r="G172" s="28"/>
      <c r="H172" s="30" t="e">
        <f t="shared" si="7"/>
        <v>#DIV/0!</v>
      </c>
      <c r="I172" s="31"/>
      <c r="J172" s="28"/>
      <c r="K172" s="102" t="e">
        <f t="shared" si="8"/>
        <v>#DIV/0!</v>
      </c>
      <c r="L172" s="26">
        <f t="shared" si="9"/>
        <v>0</v>
      </c>
    </row>
    <row r="173" spans="1:12" ht="11.25" hidden="1" customHeight="1">
      <c r="A173" s="27" t="s">
        <v>59</v>
      </c>
      <c r="B173" s="101"/>
      <c r="C173" s="28"/>
      <c r="D173" s="28"/>
      <c r="E173" s="28"/>
      <c r="F173" s="28"/>
      <c r="G173" s="28"/>
      <c r="H173" s="30" t="e">
        <f t="shared" si="7"/>
        <v>#DIV/0!</v>
      </c>
      <c r="I173" s="31"/>
      <c r="J173" s="28"/>
      <c r="K173" s="102" t="e">
        <f t="shared" si="8"/>
        <v>#DIV/0!</v>
      </c>
      <c r="L173" s="26">
        <f t="shared" si="9"/>
        <v>0</v>
      </c>
    </row>
    <row r="174" spans="1:12" ht="11.25" hidden="1" customHeight="1">
      <c r="A174" s="27" t="s">
        <v>60</v>
      </c>
      <c r="B174" s="101"/>
      <c r="C174" s="28"/>
      <c r="D174" s="28"/>
      <c r="E174" s="28"/>
      <c r="F174" s="28"/>
      <c r="G174" s="28"/>
      <c r="H174" s="30" t="e">
        <f t="shared" si="7"/>
        <v>#DIV/0!</v>
      </c>
      <c r="I174" s="31"/>
      <c r="J174" s="28"/>
      <c r="K174" s="102" t="e">
        <f t="shared" si="8"/>
        <v>#DIV/0!</v>
      </c>
      <c r="L174" s="26">
        <f t="shared" si="9"/>
        <v>0</v>
      </c>
    </row>
    <row r="175" spans="1:12" ht="11.25" hidden="1" customHeight="1">
      <c r="A175" s="32" t="s">
        <v>61</v>
      </c>
      <c r="B175" s="101"/>
      <c r="C175" s="28"/>
      <c r="D175" s="28"/>
      <c r="E175" s="28"/>
      <c r="F175" s="28"/>
      <c r="G175" s="28"/>
      <c r="H175" s="30" t="e">
        <f t="shared" si="7"/>
        <v>#DIV/0!</v>
      </c>
      <c r="I175" s="31"/>
      <c r="J175" s="28"/>
      <c r="K175" s="102" t="e">
        <f t="shared" si="8"/>
        <v>#DIV/0!</v>
      </c>
      <c r="L175" s="26">
        <f t="shared" si="9"/>
        <v>0</v>
      </c>
    </row>
    <row r="176" spans="1:12" ht="11.25" hidden="1" customHeight="1">
      <c r="A176" s="27" t="s">
        <v>63</v>
      </c>
      <c r="B176" s="101"/>
      <c r="C176" s="28">
        <f>SUM(C177,C180,C184,C185,C194)</f>
        <v>0</v>
      </c>
      <c r="D176" s="28"/>
      <c r="E176" s="28">
        <f>SUM(E177,E180,E184,E185,E194)</f>
        <v>0</v>
      </c>
      <c r="F176" s="28"/>
      <c r="G176" s="28">
        <f>SUM(G177,G180,G184,G185,G194)</f>
        <v>0</v>
      </c>
      <c r="H176" s="30" t="e">
        <f t="shared" si="7"/>
        <v>#DIV/0!</v>
      </c>
      <c r="I176" s="31"/>
      <c r="J176" s="28">
        <f>SUM(J177,J180,J184,J185,J194)</f>
        <v>0</v>
      </c>
      <c r="K176" s="102" t="e">
        <f t="shared" si="8"/>
        <v>#DIV/0!</v>
      </c>
      <c r="L176" s="26">
        <f t="shared" si="9"/>
        <v>0</v>
      </c>
    </row>
    <row r="177" spans="1:12" ht="11.25" hidden="1" customHeight="1">
      <c r="A177" s="27" t="s">
        <v>64</v>
      </c>
      <c r="B177" s="101"/>
      <c r="C177" s="28">
        <f>SUM(C178:C179)</f>
        <v>0</v>
      </c>
      <c r="D177" s="28"/>
      <c r="E177" s="28">
        <f>SUM(E178:E179)</f>
        <v>0</v>
      </c>
      <c r="F177" s="28"/>
      <c r="G177" s="28">
        <f>SUM(G178:G179)</f>
        <v>0</v>
      </c>
      <c r="H177" s="30" t="e">
        <f t="shared" si="7"/>
        <v>#DIV/0!</v>
      </c>
      <c r="I177" s="31"/>
      <c r="J177" s="28">
        <f>SUM(J178:J179)</f>
        <v>0</v>
      </c>
      <c r="K177" s="102" t="e">
        <f t="shared" si="8"/>
        <v>#DIV/0!</v>
      </c>
      <c r="L177" s="26">
        <f t="shared" si="9"/>
        <v>0</v>
      </c>
    </row>
    <row r="178" spans="1:12" ht="11.25" hidden="1" customHeight="1">
      <c r="A178" s="27" t="s">
        <v>65</v>
      </c>
      <c r="B178" s="101"/>
      <c r="C178" s="28"/>
      <c r="D178" s="28"/>
      <c r="E178" s="28"/>
      <c r="F178" s="28"/>
      <c r="G178" s="28"/>
      <c r="H178" s="30" t="e">
        <f t="shared" si="7"/>
        <v>#DIV/0!</v>
      </c>
      <c r="I178" s="31"/>
      <c r="J178" s="28"/>
      <c r="K178" s="102" t="e">
        <f t="shared" si="8"/>
        <v>#DIV/0!</v>
      </c>
      <c r="L178" s="26">
        <f t="shared" si="9"/>
        <v>0</v>
      </c>
    </row>
    <row r="179" spans="1:12" ht="11.25" hidden="1" customHeight="1">
      <c r="A179" s="27" t="s">
        <v>66</v>
      </c>
      <c r="B179" s="101"/>
      <c r="C179" s="28"/>
      <c r="D179" s="28"/>
      <c r="E179" s="28"/>
      <c r="F179" s="28"/>
      <c r="G179" s="28"/>
      <c r="H179" s="30" t="e">
        <f t="shared" si="7"/>
        <v>#DIV/0!</v>
      </c>
      <c r="I179" s="31"/>
      <c r="J179" s="28"/>
      <c r="K179" s="102" t="e">
        <f t="shared" si="8"/>
        <v>#DIV/0!</v>
      </c>
      <c r="L179" s="26">
        <f t="shared" si="9"/>
        <v>0</v>
      </c>
    </row>
    <row r="180" spans="1:12" ht="11.25" hidden="1" customHeight="1">
      <c r="A180" s="27" t="s">
        <v>67</v>
      </c>
      <c r="B180" s="101"/>
      <c r="C180" s="28">
        <f>SUM(C181:C183)</f>
        <v>0</v>
      </c>
      <c r="D180" s="28"/>
      <c r="E180" s="28">
        <f>SUM(E181:E183)</f>
        <v>0</v>
      </c>
      <c r="F180" s="28"/>
      <c r="G180" s="28">
        <f>SUM(G181:G183)</f>
        <v>0</v>
      </c>
      <c r="H180" s="30" t="e">
        <f t="shared" si="7"/>
        <v>#DIV/0!</v>
      </c>
      <c r="I180" s="31"/>
      <c r="J180" s="28">
        <f>SUM(J181:J183)</f>
        <v>0</v>
      </c>
      <c r="K180" s="102" t="e">
        <f t="shared" si="8"/>
        <v>#DIV/0!</v>
      </c>
      <c r="L180" s="26">
        <f t="shared" si="9"/>
        <v>0</v>
      </c>
    </row>
    <row r="181" spans="1:12" ht="11.25" hidden="1" customHeight="1">
      <c r="A181" s="27" t="s">
        <v>68</v>
      </c>
      <c r="B181" s="101"/>
      <c r="C181" s="28"/>
      <c r="D181" s="28"/>
      <c r="E181" s="28"/>
      <c r="F181" s="28"/>
      <c r="G181" s="28"/>
      <c r="H181" s="30" t="e">
        <f t="shared" si="7"/>
        <v>#DIV/0!</v>
      </c>
      <c r="I181" s="31"/>
      <c r="J181" s="28"/>
      <c r="K181" s="102" t="e">
        <f t="shared" si="8"/>
        <v>#DIV/0!</v>
      </c>
      <c r="L181" s="26">
        <f t="shared" si="9"/>
        <v>0</v>
      </c>
    </row>
    <row r="182" spans="1:12" ht="11.25" hidden="1" customHeight="1">
      <c r="A182" s="27" t="s">
        <v>69</v>
      </c>
      <c r="B182" s="101"/>
      <c r="C182" s="28"/>
      <c r="D182" s="28"/>
      <c r="E182" s="28"/>
      <c r="F182" s="28"/>
      <c r="G182" s="28"/>
      <c r="H182" s="30" t="e">
        <f t="shared" si="7"/>
        <v>#DIV/0!</v>
      </c>
      <c r="I182" s="31"/>
      <c r="J182" s="28"/>
      <c r="K182" s="102" t="e">
        <f t="shared" si="8"/>
        <v>#DIV/0!</v>
      </c>
      <c r="L182" s="26">
        <f t="shared" si="9"/>
        <v>0</v>
      </c>
    </row>
    <row r="183" spans="1:12" ht="11.25" hidden="1" customHeight="1">
      <c r="A183" s="27" t="s">
        <v>70</v>
      </c>
      <c r="B183" s="101"/>
      <c r="C183" s="28"/>
      <c r="D183" s="28"/>
      <c r="E183" s="28"/>
      <c r="F183" s="28"/>
      <c r="G183" s="28"/>
      <c r="H183" s="30" t="e">
        <f t="shared" si="7"/>
        <v>#DIV/0!</v>
      </c>
      <c r="I183" s="31"/>
      <c r="J183" s="28"/>
      <c r="K183" s="102" t="e">
        <f t="shared" si="8"/>
        <v>#DIV/0!</v>
      </c>
      <c r="L183" s="26">
        <f t="shared" si="9"/>
        <v>0</v>
      </c>
    </row>
    <row r="184" spans="1:12" ht="11.25" hidden="1" customHeight="1">
      <c r="A184" s="27" t="s">
        <v>71</v>
      </c>
      <c r="B184" s="101"/>
      <c r="C184" s="28"/>
      <c r="D184" s="28"/>
      <c r="E184" s="28"/>
      <c r="F184" s="28"/>
      <c r="G184" s="28"/>
      <c r="H184" s="30" t="e">
        <f t="shared" si="7"/>
        <v>#DIV/0!</v>
      </c>
      <c r="I184" s="31"/>
      <c r="J184" s="28"/>
      <c r="K184" s="102" t="e">
        <f t="shared" si="8"/>
        <v>#DIV/0!</v>
      </c>
      <c r="L184" s="26">
        <f t="shared" si="9"/>
        <v>0</v>
      </c>
    </row>
    <row r="185" spans="1:12" ht="11.25" hidden="1" customHeight="1">
      <c r="A185" s="27" t="s">
        <v>72</v>
      </c>
      <c r="B185" s="101"/>
      <c r="C185" s="28">
        <f>SUM(C186:C193)</f>
        <v>0</v>
      </c>
      <c r="D185" s="28"/>
      <c r="E185" s="28">
        <f>SUM(E186:E193)</f>
        <v>0</v>
      </c>
      <c r="F185" s="28"/>
      <c r="G185" s="28">
        <f>SUM(G186:G193)</f>
        <v>0</v>
      </c>
      <c r="H185" s="30" t="e">
        <f t="shared" si="7"/>
        <v>#DIV/0!</v>
      </c>
      <c r="I185" s="31"/>
      <c r="J185" s="28">
        <f>SUM(J186:J193)</f>
        <v>0</v>
      </c>
      <c r="K185" s="102" t="e">
        <f t="shared" si="8"/>
        <v>#DIV/0!</v>
      </c>
      <c r="L185" s="26">
        <f t="shared" si="9"/>
        <v>0</v>
      </c>
    </row>
    <row r="186" spans="1:12" ht="11.25" hidden="1" customHeight="1">
      <c r="A186" s="27" t="s">
        <v>73</v>
      </c>
      <c r="B186" s="101"/>
      <c r="C186" s="28"/>
      <c r="D186" s="28"/>
      <c r="E186" s="28"/>
      <c r="F186" s="28"/>
      <c r="G186" s="28"/>
      <c r="H186" s="30" t="e">
        <f t="shared" si="7"/>
        <v>#DIV/0!</v>
      </c>
      <c r="I186" s="31"/>
      <c r="J186" s="28"/>
      <c r="K186" s="102" t="e">
        <f t="shared" si="8"/>
        <v>#DIV/0!</v>
      </c>
      <c r="L186" s="26">
        <f t="shared" si="9"/>
        <v>0</v>
      </c>
    </row>
    <row r="187" spans="1:12" ht="11.25" hidden="1" customHeight="1">
      <c r="A187" s="27" t="s">
        <v>50</v>
      </c>
      <c r="B187" s="101"/>
      <c r="C187" s="28"/>
      <c r="D187" s="28"/>
      <c r="E187" s="28"/>
      <c r="F187" s="28"/>
      <c r="G187" s="28"/>
      <c r="H187" s="30" t="e">
        <f t="shared" si="7"/>
        <v>#DIV/0!</v>
      </c>
      <c r="I187" s="31"/>
      <c r="J187" s="28"/>
      <c r="K187" s="102" t="e">
        <f t="shared" si="8"/>
        <v>#DIV/0!</v>
      </c>
      <c r="L187" s="26">
        <f t="shared" si="9"/>
        <v>0</v>
      </c>
    </row>
    <row r="188" spans="1:12" ht="11.25" hidden="1" customHeight="1">
      <c r="A188" s="27" t="s">
        <v>51</v>
      </c>
      <c r="B188" s="101"/>
      <c r="C188" s="28"/>
      <c r="D188" s="28"/>
      <c r="E188" s="28"/>
      <c r="F188" s="28"/>
      <c r="G188" s="28"/>
      <c r="H188" s="30" t="e">
        <f t="shared" si="7"/>
        <v>#DIV/0!</v>
      </c>
      <c r="I188" s="31"/>
      <c r="J188" s="28"/>
      <c r="K188" s="102" t="e">
        <f t="shared" si="8"/>
        <v>#DIV/0!</v>
      </c>
      <c r="L188" s="26">
        <f t="shared" si="9"/>
        <v>0</v>
      </c>
    </row>
    <row r="189" spans="1:12" ht="11.25" hidden="1" customHeight="1">
      <c r="A189" s="27" t="s">
        <v>52</v>
      </c>
      <c r="B189" s="101"/>
      <c r="C189" s="28"/>
      <c r="D189" s="28"/>
      <c r="E189" s="28"/>
      <c r="F189" s="28"/>
      <c r="G189" s="28"/>
      <c r="H189" s="30" t="e">
        <f t="shared" si="7"/>
        <v>#DIV/0!</v>
      </c>
      <c r="I189" s="31"/>
      <c r="J189" s="28"/>
      <c r="K189" s="102" t="e">
        <f t="shared" si="8"/>
        <v>#DIV/0!</v>
      </c>
      <c r="L189" s="26">
        <f t="shared" si="9"/>
        <v>0</v>
      </c>
    </row>
    <row r="190" spans="1:12" ht="11.25" hidden="1" customHeight="1">
      <c r="A190" s="36" t="s">
        <v>53</v>
      </c>
      <c r="B190" s="101"/>
      <c r="C190" s="28"/>
      <c r="D190" s="28"/>
      <c r="E190" s="28"/>
      <c r="F190" s="28"/>
      <c r="G190" s="28"/>
      <c r="H190" s="30" t="e">
        <f t="shared" si="7"/>
        <v>#DIV/0!</v>
      </c>
      <c r="I190" s="31"/>
      <c r="J190" s="28"/>
      <c r="K190" s="102" t="e">
        <f t="shared" si="8"/>
        <v>#DIV/0!</v>
      </c>
      <c r="L190" s="26">
        <f t="shared" si="9"/>
        <v>0</v>
      </c>
    </row>
    <row r="191" spans="1:12" ht="12.75" hidden="1" customHeight="1">
      <c r="A191" s="36" t="s">
        <v>54</v>
      </c>
      <c r="B191" s="101"/>
      <c r="C191" s="28"/>
      <c r="D191" s="28"/>
      <c r="E191" s="28"/>
      <c r="F191" s="28"/>
      <c r="G191" s="28"/>
      <c r="H191" s="30" t="e">
        <f t="shared" si="7"/>
        <v>#DIV/0!</v>
      </c>
      <c r="I191" s="31"/>
      <c r="J191" s="28"/>
      <c r="K191" s="102" t="e">
        <f t="shared" si="8"/>
        <v>#DIV/0!</v>
      </c>
      <c r="L191" s="26">
        <f t="shared" si="9"/>
        <v>0</v>
      </c>
    </row>
    <row r="192" spans="1:12" ht="11.25" hidden="1" customHeight="1">
      <c r="A192" s="27" t="s">
        <v>55</v>
      </c>
      <c r="B192" s="101"/>
      <c r="C192" s="28"/>
      <c r="D192" s="28"/>
      <c r="E192" s="28"/>
      <c r="F192" s="28"/>
      <c r="G192" s="28"/>
      <c r="H192" s="30" t="e">
        <f t="shared" si="7"/>
        <v>#DIV/0!</v>
      </c>
      <c r="I192" s="31"/>
      <c r="J192" s="28"/>
      <c r="K192" s="102" t="e">
        <f t="shared" si="8"/>
        <v>#DIV/0!</v>
      </c>
      <c r="L192" s="26">
        <f t="shared" si="9"/>
        <v>0</v>
      </c>
    </row>
    <row r="193" spans="1:12" ht="14.25" hidden="1" customHeight="1">
      <c r="A193" s="36" t="s">
        <v>74</v>
      </c>
      <c r="B193" s="101"/>
      <c r="C193" s="33"/>
      <c r="D193" s="33"/>
      <c r="E193" s="33"/>
      <c r="F193" s="33"/>
      <c r="G193" s="33"/>
      <c r="H193" s="30" t="e">
        <f t="shared" si="7"/>
        <v>#DIV/0!</v>
      </c>
      <c r="I193" s="34"/>
      <c r="J193" s="33"/>
      <c r="K193" s="102" t="e">
        <f t="shared" si="8"/>
        <v>#DIV/0!</v>
      </c>
      <c r="L193" s="26">
        <f t="shared" si="9"/>
        <v>0</v>
      </c>
    </row>
    <row r="194" spans="1:12" ht="11.25" hidden="1" customHeight="1">
      <c r="A194" s="108" t="s">
        <v>75</v>
      </c>
      <c r="B194" s="101"/>
      <c r="C194" s="28">
        <f>SUM(C195:C198)</f>
        <v>0</v>
      </c>
      <c r="D194" s="28"/>
      <c r="E194" s="28">
        <f>SUM(E195:E198)</f>
        <v>0</v>
      </c>
      <c r="F194" s="28"/>
      <c r="G194" s="28">
        <f>SUM(G195:G198)</f>
        <v>0</v>
      </c>
      <c r="H194" s="30" t="e">
        <f t="shared" si="7"/>
        <v>#DIV/0!</v>
      </c>
      <c r="I194" s="31"/>
      <c r="J194" s="28">
        <f>SUM(J195:J198)</f>
        <v>0</v>
      </c>
      <c r="K194" s="102" t="e">
        <f t="shared" si="8"/>
        <v>#DIV/0!</v>
      </c>
      <c r="L194" s="26">
        <f t="shared" si="9"/>
        <v>0</v>
      </c>
    </row>
    <row r="195" spans="1:12" ht="11.25" hidden="1" customHeight="1">
      <c r="A195" s="108" t="s">
        <v>76</v>
      </c>
      <c r="B195" s="101"/>
      <c r="C195" s="28"/>
      <c r="D195" s="28"/>
      <c r="E195" s="28"/>
      <c r="F195" s="28"/>
      <c r="G195" s="28"/>
      <c r="H195" s="30" t="e">
        <f t="shared" si="7"/>
        <v>#DIV/0!</v>
      </c>
      <c r="I195" s="31"/>
      <c r="J195" s="28"/>
      <c r="K195" s="102" t="e">
        <f t="shared" si="8"/>
        <v>#DIV/0!</v>
      </c>
      <c r="L195" s="26">
        <f t="shared" si="9"/>
        <v>0</v>
      </c>
    </row>
    <row r="196" spans="1:12" hidden="1">
      <c r="A196" s="106" t="s">
        <v>77</v>
      </c>
      <c r="B196" s="101"/>
      <c r="C196" s="28"/>
      <c r="D196" s="28"/>
      <c r="E196" s="28"/>
      <c r="F196" s="28"/>
      <c r="G196" s="28"/>
      <c r="H196" s="30" t="e">
        <f t="shared" si="7"/>
        <v>#DIV/0!</v>
      </c>
      <c r="I196" s="31"/>
      <c r="J196" s="28"/>
      <c r="K196" s="102" t="e">
        <f t="shared" si="8"/>
        <v>#DIV/0!</v>
      </c>
      <c r="L196" s="26">
        <f t="shared" si="9"/>
        <v>0</v>
      </c>
    </row>
    <row r="197" spans="1:12" hidden="1">
      <c r="A197" s="106" t="s">
        <v>143</v>
      </c>
      <c r="B197" s="101"/>
      <c r="C197" s="28"/>
      <c r="D197" s="28"/>
      <c r="E197" s="28"/>
      <c r="F197" s="28"/>
      <c r="G197" s="28"/>
      <c r="H197" s="30" t="e">
        <f t="shared" si="7"/>
        <v>#DIV/0!</v>
      </c>
      <c r="I197" s="31"/>
      <c r="J197" s="28"/>
      <c r="K197" s="102" t="e">
        <f t="shared" si="8"/>
        <v>#DIV/0!</v>
      </c>
      <c r="L197" s="26">
        <f t="shared" si="9"/>
        <v>0</v>
      </c>
    </row>
    <row r="198" spans="1:12" hidden="1">
      <c r="A198" s="109" t="s">
        <v>144</v>
      </c>
      <c r="B198" s="103"/>
      <c r="C198" s="110"/>
      <c r="D198" s="33"/>
      <c r="E198" s="33"/>
      <c r="F198" s="33"/>
      <c r="G198" s="33"/>
      <c r="H198" s="30" t="e">
        <f t="shared" si="7"/>
        <v>#DIV/0!</v>
      </c>
      <c r="I198" s="34"/>
      <c r="J198" s="33"/>
      <c r="K198" s="102" t="e">
        <f t="shared" si="8"/>
        <v>#DIV/0!</v>
      </c>
      <c r="L198" s="26">
        <f t="shared" si="9"/>
        <v>0</v>
      </c>
    </row>
    <row r="199" spans="1:12" ht="11.25" customHeight="1">
      <c r="D199" s="111"/>
      <c r="E199" s="111"/>
      <c r="F199" s="111"/>
      <c r="G199" s="111"/>
      <c r="H199" s="111"/>
      <c r="I199" s="111"/>
      <c r="J199" s="111"/>
      <c r="K199" s="111"/>
      <c r="L199" s="112"/>
    </row>
    <row r="200" spans="1:12" ht="11.25" customHeight="1">
      <c r="A200" s="113"/>
      <c r="B200" s="78" t="s">
        <v>95</v>
      </c>
      <c r="C200" s="78" t="s">
        <v>95</v>
      </c>
      <c r="D200" s="286" t="s">
        <v>96</v>
      </c>
      <c r="E200" s="286"/>
      <c r="F200" s="79" t="s">
        <v>10</v>
      </c>
      <c r="G200" s="286" t="s">
        <v>97</v>
      </c>
      <c r="H200" s="286"/>
      <c r="I200" s="79" t="s">
        <v>10</v>
      </c>
      <c r="J200" s="296" t="s">
        <v>98</v>
      </c>
      <c r="K200" s="297" t="s">
        <v>145</v>
      </c>
      <c r="L200" s="297"/>
    </row>
    <row r="201" spans="1:12" ht="26.25" customHeight="1">
      <c r="A201" s="114" t="s">
        <v>146</v>
      </c>
      <c r="B201" s="81" t="s">
        <v>101</v>
      </c>
      <c r="C201" s="81" t="s">
        <v>102</v>
      </c>
      <c r="D201" s="83" t="s">
        <v>12</v>
      </c>
      <c r="E201" s="82" t="s">
        <v>147</v>
      </c>
      <c r="F201" s="83"/>
      <c r="G201" s="83" t="s">
        <v>12</v>
      </c>
      <c r="H201" s="82" t="s">
        <v>147</v>
      </c>
      <c r="I201" s="83"/>
      <c r="J201" s="296"/>
      <c r="K201" s="297"/>
      <c r="L201" s="297"/>
    </row>
    <row r="202" spans="1:12" ht="11.25" customHeight="1">
      <c r="A202" s="115"/>
      <c r="B202" s="116" t="s">
        <v>106</v>
      </c>
      <c r="C202" s="116" t="s">
        <v>107</v>
      </c>
      <c r="D202" s="116"/>
      <c r="E202" s="116" t="s">
        <v>108</v>
      </c>
      <c r="F202" s="117" t="s">
        <v>109</v>
      </c>
      <c r="G202" s="85"/>
      <c r="H202" s="85" t="s">
        <v>110</v>
      </c>
      <c r="I202" s="117" t="s">
        <v>111</v>
      </c>
      <c r="J202" s="85" t="s">
        <v>112</v>
      </c>
      <c r="K202" s="297"/>
      <c r="L202" s="297"/>
    </row>
    <row r="203" spans="1:12">
      <c r="A203" s="44" t="s">
        <v>125</v>
      </c>
      <c r="B203" s="236">
        <f>SUM(B204,B210)</f>
        <v>70523873</v>
      </c>
      <c r="C203" s="249">
        <f>SUM(C204,C210)</f>
        <v>70541373</v>
      </c>
      <c r="D203" s="236">
        <f>SUM(D204,D210)</f>
        <v>10115963.130000001</v>
      </c>
      <c r="E203" s="236">
        <f>SUM(E204,E210)</f>
        <v>19962823.289999999</v>
      </c>
      <c r="F203" s="236">
        <f t="shared" ref="F203:F212" si="10">C203-E203</f>
        <v>50578549.710000001</v>
      </c>
      <c r="G203" s="236">
        <f>SUM(G204,G210)</f>
        <v>10737066.59</v>
      </c>
      <c r="H203" s="236">
        <f>SUM(H204,H210)</f>
        <v>19954347.289999999</v>
      </c>
      <c r="I203" s="236">
        <f t="shared" ref="I203:I212" si="11">C203-H203</f>
        <v>50587025.710000001</v>
      </c>
      <c r="J203" s="236">
        <f>SUM(J204,J210)</f>
        <v>19954347.289999999</v>
      </c>
      <c r="K203" s="23"/>
      <c r="L203" s="22">
        <f>SUM(L204,L210)</f>
        <v>0</v>
      </c>
    </row>
    <row r="204" spans="1:12">
      <c r="A204" s="107" t="s">
        <v>114</v>
      </c>
      <c r="B204" s="238">
        <f>SUM(B205:B207)</f>
        <v>70523873</v>
      </c>
      <c r="C204" s="235">
        <f>SUM(C205:C207)</f>
        <v>70541373</v>
      </c>
      <c r="D204" s="238">
        <f>SUM(D205:D207)</f>
        <v>10115963.130000001</v>
      </c>
      <c r="E204" s="238">
        <f>SUM(E205:E207)</f>
        <v>19962823.289999999</v>
      </c>
      <c r="F204" s="238">
        <f t="shared" si="10"/>
        <v>50578549.710000001</v>
      </c>
      <c r="G204" s="238">
        <f>SUM(G205:G207)</f>
        <v>10737066.59</v>
      </c>
      <c r="H204" s="238">
        <f>SUM(H205:H207)</f>
        <v>19954347.289999999</v>
      </c>
      <c r="I204" s="238">
        <f t="shared" si="11"/>
        <v>50587025.710000001</v>
      </c>
      <c r="J204" s="238">
        <f>SUM(J205:J207)</f>
        <v>19954347.289999999</v>
      </c>
      <c r="K204" s="29"/>
      <c r="L204" s="28">
        <f>SUM(L205:L207)</f>
        <v>0</v>
      </c>
    </row>
    <row r="205" spans="1:12">
      <c r="A205" s="107" t="s">
        <v>115</v>
      </c>
      <c r="B205" s="238">
        <v>70465650</v>
      </c>
      <c r="C205" s="238">
        <v>70465650</v>
      </c>
      <c r="D205" s="238">
        <v>10098463.130000001</v>
      </c>
      <c r="E205" s="238">
        <f>9821860.16+10098463.13</f>
        <v>19920323.289999999</v>
      </c>
      <c r="F205" s="238">
        <f t="shared" si="10"/>
        <v>50545326.710000001</v>
      </c>
      <c r="G205" s="238">
        <v>10703042.59</v>
      </c>
      <c r="H205" s="238">
        <f>9217280.7+10703042.59</f>
        <v>19920323.289999999</v>
      </c>
      <c r="I205" s="238">
        <f t="shared" si="11"/>
        <v>50545326.710000001</v>
      </c>
      <c r="J205" s="238">
        <v>19920323.289999999</v>
      </c>
      <c r="K205" s="29"/>
      <c r="L205" s="28">
        <f t="shared" ref="L205:L207" si="12">IF($L$2=6,E205-H205,0)</f>
        <v>0</v>
      </c>
    </row>
    <row r="206" spans="1:12" hidden="1">
      <c r="A206" s="107" t="s">
        <v>116</v>
      </c>
      <c r="B206" s="238"/>
      <c r="C206" s="235"/>
      <c r="D206" s="238"/>
      <c r="E206" s="238"/>
      <c r="F206" s="238">
        <f t="shared" si="10"/>
        <v>0</v>
      </c>
      <c r="G206" s="238"/>
      <c r="H206" s="238"/>
      <c r="I206" s="238">
        <f t="shared" si="11"/>
        <v>0</v>
      </c>
      <c r="J206" s="238"/>
      <c r="K206" s="29"/>
      <c r="L206" s="28">
        <f t="shared" si="12"/>
        <v>0</v>
      </c>
    </row>
    <row r="207" spans="1:12">
      <c r="A207" s="118" t="s">
        <v>117</v>
      </c>
      <c r="B207" s="245">
        <v>58223</v>
      </c>
      <c r="C207" s="245">
        <v>75723</v>
      </c>
      <c r="D207" s="245">
        <v>17500</v>
      </c>
      <c r="E207" s="245">
        <f>25000+17500</f>
        <v>42500</v>
      </c>
      <c r="F207" s="245">
        <f t="shared" si="10"/>
        <v>33223</v>
      </c>
      <c r="G207" s="245">
        <v>34024</v>
      </c>
      <c r="H207" s="245">
        <f>0+34024</f>
        <v>34024</v>
      </c>
      <c r="I207" s="245">
        <f t="shared" si="11"/>
        <v>41699</v>
      </c>
      <c r="J207" s="245">
        <v>34024</v>
      </c>
      <c r="K207" s="52"/>
      <c r="L207" s="51">
        <f t="shared" si="12"/>
        <v>0</v>
      </c>
    </row>
    <row r="208" spans="1:12" ht="11.25" hidden="1" customHeight="1">
      <c r="A208" s="107" t="s">
        <v>120</v>
      </c>
      <c r="B208" s="89">
        <f>SUM(B209:B211)</f>
        <v>0</v>
      </c>
      <c r="C208" s="89">
        <f>SUM(C209:C211)</f>
        <v>0</v>
      </c>
      <c r="D208" s="89">
        <f>SUM(D209:D211)</f>
        <v>0</v>
      </c>
      <c r="E208" s="89">
        <f>SUM(E209:E211)</f>
        <v>0</v>
      </c>
      <c r="F208" s="89">
        <f t="shared" si="10"/>
        <v>0</v>
      </c>
      <c r="G208" s="89">
        <f>SUM(G209:G211)</f>
        <v>0</v>
      </c>
      <c r="H208" s="89">
        <f>SUM(H209:H211)</f>
        <v>0</v>
      </c>
      <c r="I208" s="89">
        <f t="shared" si="11"/>
        <v>0</v>
      </c>
      <c r="J208" s="89">
        <f>SUM(J209:J211)</f>
        <v>0</v>
      </c>
      <c r="K208" s="29"/>
      <c r="L208" s="28">
        <f>SUM(L209:L211)</f>
        <v>0</v>
      </c>
    </row>
    <row r="209" spans="1:12" ht="11.25" hidden="1" customHeight="1">
      <c r="A209" s="107" t="s">
        <v>121</v>
      </c>
      <c r="B209" s="89"/>
      <c r="C209" s="89"/>
      <c r="D209" s="89"/>
      <c r="E209" s="89"/>
      <c r="F209" s="89">
        <f t="shared" si="10"/>
        <v>0</v>
      </c>
      <c r="G209" s="89"/>
      <c r="H209" s="89"/>
      <c r="I209" s="89">
        <f t="shared" si="11"/>
        <v>0</v>
      </c>
      <c r="J209" s="89"/>
      <c r="K209" s="29"/>
      <c r="L209" s="28"/>
    </row>
    <row r="210" spans="1:12" ht="11.25" hidden="1" customHeight="1">
      <c r="A210" s="107" t="s">
        <v>122</v>
      </c>
      <c r="B210" s="89"/>
      <c r="C210" s="89"/>
      <c r="D210" s="89"/>
      <c r="E210" s="89"/>
      <c r="F210" s="89">
        <f t="shared" si="10"/>
        <v>0</v>
      </c>
      <c r="G210" s="89"/>
      <c r="H210" s="89"/>
      <c r="I210" s="89">
        <f t="shared" si="11"/>
        <v>0</v>
      </c>
      <c r="J210" s="89"/>
      <c r="K210" s="29"/>
      <c r="L210" s="28"/>
    </row>
    <row r="211" spans="1:12" ht="11.25" hidden="1" customHeight="1">
      <c r="A211" s="107" t="s">
        <v>123</v>
      </c>
      <c r="B211" s="89"/>
      <c r="C211" s="89"/>
      <c r="D211" s="89"/>
      <c r="E211" s="89"/>
      <c r="F211" s="89">
        <f t="shared" si="10"/>
        <v>0</v>
      </c>
      <c r="G211" s="89"/>
      <c r="H211" s="89"/>
      <c r="I211" s="89">
        <f t="shared" si="11"/>
        <v>0</v>
      </c>
      <c r="J211" s="89"/>
      <c r="K211" s="29"/>
      <c r="L211" s="28"/>
    </row>
    <row r="212" spans="1:12" ht="11.25" hidden="1" customHeight="1">
      <c r="A212" s="118" t="s">
        <v>148</v>
      </c>
      <c r="B212" s="52"/>
      <c r="C212" s="52"/>
      <c r="D212" s="52"/>
      <c r="E212" s="52"/>
      <c r="F212" s="119">
        <f t="shared" si="10"/>
        <v>0</v>
      </c>
      <c r="G212" s="52"/>
      <c r="H212" s="52"/>
      <c r="I212" s="119">
        <f t="shared" si="11"/>
        <v>0</v>
      </c>
      <c r="J212" s="52"/>
      <c r="K212" s="52"/>
      <c r="L212" s="51"/>
    </row>
  </sheetData>
  <mergeCells count="52">
    <mergeCell ref="K200:L202"/>
    <mergeCell ref="D134:E134"/>
    <mergeCell ref="F134:G134"/>
    <mergeCell ref="I134:J134"/>
    <mergeCell ref="D200:E200"/>
    <mergeCell ref="G200:H200"/>
    <mergeCell ref="J200:J201"/>
    <mergeCell ref="A130:L130"/>
    <mergeCell ref="B132:C133"/>
    <mergeCell ref="D132:E133"/>
    <mergeCell ref="F132:K132"/>
    <mergeCell ref="F133:G133"/>
    <mergeCell ref="I133:J133"/>
    <mergeCell ref="K124:L124"/>
    <mergeCell ref="K125:L125"/>
    <mergeCell ref="A126:K126"/>
    <mergeCell ref="A127:H127"/>
    <mergeCell ref="A128:C128"/>
    <mergeCell ref="D97:E97"/>
    <mergeCell ref="G97:H97"/>
    <mergeCell ref="J97:J99"/>
    <mergeCell ref="K97:L100"/>
    <mergeCell ref="K123:L123"/>
    <mergeCell ref="I93:J93"/>
    <mergeCell ref="B94:C94"/>
    <mergeCell ref="F94:G94"/>
    <mergeCell ref="B95:C95"/>
    <mergeCell ref="F95:G95"/>
    <mergeCell ref="D91:E91"/>
    <mergeCell ref="F91:G91"/>
    <mergeCell ref="B92:C92"/>
    <mergeCell ref="D92:E92"/>
    <mergeCell ref="F92:G92"/>
    <mergeCell ref="D13:E13"/>
    <mergeCell ref="F13:G13"/>
    <mergeCell ref="I13:J13"/>
    <mergeCell ref="B90:C90"/>
    <mergeCell ref="D90:E90"/>
    <mergeCell ref="F90:G90"/>
    <mergeCell ref="I90:J90"/>
    <mergeCell ref="B11:C12"/>
    <mergeCell ref="D11:E12"/>
    <mergeCell ref="F11:K11"/>
    <mergeCell ref="F12:G12"/>
    <mergeCell ref="I12:J12"/>
    <mergeCell ref="A8:L8"/>
    <mergeCell ref="A1:L1"/>
    <mergeCell ref="A7:L7"/>
    <mergeCell ref="A6:L6"/>
    <mergeCell ref="A5:L5"/>
    <mergeCell ref="A3:L3"/>
    <mergeCell ref="A4:L4"/>
  </mergeCells>
  <printOptions horizontalCentered="1"/>
  <pageMargins left="0.25" right="0.25" top="0.31" bottom="0.28999999999999998" header="0.3" footer="0.3"/>
  <pageSetup paperSize="77" scale="53" firstPageNumber="0" orientation="landscape" horizontalDpi="300" verticalDpi="300" r:id="rId1"/>
  <ignoredErrors>
    <ignoredError sqref="F101:I122 L108 F203:I20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L355"/>
  <sheetViews>
    <sheetView tabSelected="1" topLeftCell="E1" zoomScale="101" zoomScaleNormal="101" workbookViewId="0">
      <selection activeCell="A2" sqref="A1:D1048576"/>
    </sheetView>
  </sheetViews>
  <sheetFormatPr defaultRowHeight="12.75" outlineLevelCol="1"/>
  <cols>
    <col min="1" max="1" width="48.7109375" style="1" hidden="1" customWidth="1"/>
    <col min="2" max="2" width="6.28515625" style="4" hidden="1" customWidth="1" outlineLevel="1"/>
    <col min="3" max="3" width="15.5703125" style="1" hidden="1" customWidth="1" collapsed="1"/>
    <col min="4" max="4" width="16" style="1" hidden="1" customWidth="1"/>
    <col min="5" max="5" width="14.42578125" style="1" customWidth="1"/>
    <col min="6" max="6" width="15.85546875" style="1" customWidth="1"/>
    <col min="7" max="7" width="11" style="120" customWidth="1"/>
    <col min="8" max="8" width="16.28515625" style="1" customWidth="1"/>
    <col min="9" max="9" width="14.42578125" style="1" customWidth="1"/>
    <col min="10" max="10" width="16.140625" style="1" customWidth="1"/>
    <col min="11" max="11" width="11" style="120" customWidth="1"/>
    <col min="12" max="12" width="16" style="1" customWidth="1"/>
    <col min="13" max="13" width="16.42578125" style="1" customWidth="1"/>
    <col min="14" max="14" width="14.28515625" style="1" customWidth="1"/>
    <col min="15" max="15" width="5.7109375" style="1" customWidth="1"/>
    <col min="16" max="17" width="15.42578125" style="1" customWidth="1"/>
    <col min="18" max="18" width="22" style="1" customWidth="1"/>
    <col min="19" max="19" width="13.42578125" style="1" customWidth="1"/>
    <col min="20" max="1026" width="7.85546875" style="1" customWidth="1"/>
  </cols>
  <sheetData>
    <row r="1" spans="1:14">
      <c r="A1" s="303" t="s">
        <v>149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</row>
    <row r="2" spans="1:14" ht="11.25" customHeight="1">
      <c r="A2"/>
      <c r="B2"/>
      <c r="C2"/>
      <c r="D2"/>
      <c r="E2"/>
      <c r="F2"/>
      <c r="G2"/>
      <c r="H2"/>
      <c r="I2"/>
      <c r="J2"/>
      <c r="K2"/>
      <c r="L2" t="str">
        <f>'Anexo_1_-_Balanço_Orçamentário'!K2</f>
        <v>Bim</v>
      </c>
      <c r="M2">
        <f>'Anexo_1_-_Balanço_Orçamentário'!L2</f>
        <v>1</v>
      </c>
    </row>
    <row r="3" spans="1:14">
      <c r="A3" s="304" t="s">
        <v>1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5"/>
    </row>
    <row r="4" spans="1:14">
      <c r="A4" s="304" t="s">
        <v>2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5"/>
    </row>
    <row r="5" spans="1:14">
      <c r="A5" s="303" t="s">
        <v>150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2"/>
    </row>
    <row r="6" spans="1:14">
      <c r="A6" s="305" t="s">
        <v>4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</row>
    <row r="7" spans="1:14">
      <c r="A7" s="304" t="str">
        <f>'Anexo_1_-_Balanço_Orçamentário'!A8:K8</f>
        <v>JANEIRO A ABRIL DE 2024/BIMESTRE MARÇO-ABRIL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5"/>
    </row>
    <row r="8" spans="1:14">
      <c r="A8" s="3"/>
      <c r="B8" s="3"/>
      <c r="C8" s="43"/>
      <c r="D8" s="43"/>
      <c r="E8" s="43"/>
      <c r="F8" s="43"/>
      <c r="G8" s="43"/>
      <c r="H8" s="3"/>
      <c r="I8" s="43"/>
      <c r="J8" s="43"/>
      <c r="K8" s="121"/>
      <c r="L8" s="265"/>
      <c r="M8" s="3"/>
    </row>
    <row r="9" spans="1:14">
      <c r="A9" s="5" t="s">
        <v>151</v>
      </c>
      <c r="B9" s="258"/>
      <c r="C9" s="43"/>
      <c r="D9" s="43"/>
      <c r="E9" s="43"/>
      <c r="F9" s="43"/>
      <c r="G9" s="43"/>
      <c r="H9" s="6"/>
      <c r="I9" s="43"/>
      <c r="J9" s="43"/>
      <c r="L9" s="266"/>
      <c r="M9" s="8" t="s">
        <v>6</v>
      </c>
    </row>
    <row r="10" spans="1:14" ht="24.75" customHeight="1">
      <c r="A10" s="122"/>
      <c r="B10" s="123"/>
      <c r="C10" s="123" t="s">
        <v>95</v>
      </c>
      <c r="D10" s="123" t="s">
        <v>95</v>
      </c>
      <c r="E10" s="306" t="s">
        <v>96</v>
      </c>
      <c r="F10" s="306"/>
      <c r="G10" s="306"/>
      <c r="H10" s="124" t="s">
        <v>10</v>
      </c>
      <c r="I10" s="306" t="s">
        <v>97</v>
      </c>
      <c r="J10" s="306"/>
      <c r="K10" s="306"/>
      <c r="L10" s="124" t="s">
        <v>10</v>
      </c>
      <c r="M10" s="307" t="s">
        <v>433</v>
      </c>
    </row>
    <row r="11" spans="1:14" ht="29.25" customHeight="1">
      <c r="A11" s="125" t="s">
        <v>153</v>
      </c>
      <c r="B11" s="126"/>
      <c r="C11" s="126" t="s">
        <v>101</v>
      </c>
      <c r="D11" s="126" t="s">
        <v>102</v>
      </c>
      <c r="E11" s="127" t="s">
        <v>12</v>
      </c>
      <c r="F11" s="127" t="s">
        <v>14</v>
      </c>
      <c r="G11" s="128" t="s">
        <v>13</v>
      </c>
      <c r="H11" s="83"/>
      <c r="I11" s="127" t="s">
        <v>12</v>
      </c>
      <c r="J11" s="127" t="s">
        <v>14</v>
      </c>
      <c r="K11" s="128" t="s">
        <v>13</v>
      </c>
      <c r="L11" s="83"/>
      <c r="M11" s="307"/>
    </row>
    <row r="12" spans="1:14" s="4" customFormat="1" ht="15.75" customHeight="1">
      <c r="A12" s="15"/>
      <c r="B12" s="85"/>
      <c r="C12" s="15"/>
      <c r="D12" s="85" t="s">
        <v>15</v>
      </c>
      <c r="E12" s="85"/>
      <c r="F12" s="85" t="s">
        <v>16</v>
      </c>
      <c r="G12" s="129" t="s">
        <v>154</v>
      </c>
      <c r="H12" s="87" t="s">
        <v>155</v>
      </c>
      <c r="I12" s="85"/>
      <c r="J12" s="85" t="s">
        <v>106</v>
      </c>
      <c r="K12" s="129" t="s">
        <v>156</v>
      </c>
      <c r="L12" s="87" t="s">
        <v>157</v>
      </c>
      <c r="M12" s="307"/>
    </row>
    <row r="13" spans="1:14" s="4" customFormat="1">
      <c r="A13" s="107" t="s">
        <v>158</v>
      </c>
      <c r="B13" s="259"/>
      <c r="C13" s="238">
        <f>SUM(C14,C18,C22,C28,C41,C46,C51,C55,C61,C67,C75,C81,C91,C95,C100,C105,C109,C113,C120,C125,C132,C135,C142,C149,C153,C159,C166,C171,C180)</f>
        <v>718329980</v>
      </c>
      <c r="D13" s="236">
        <f>SUM(D14,D18,D22,D28,D41,D46,D51,D55,D61,D67,D75,D81,D91,D95,D100,D105,D109,D113,D120,D125,D132,D135,D142,D149,D153,D159,D166,D171,D180)</f>
        <v>788312480</v>
      </c>
      <c r="E13" s="236">
        <f>SUM(E14,E18,E22,E28,E41,E46,E51,E55,E61,E67,E75,E81,E91,E95,E100,E105,E109,E113,E120,E125,E132,E135,E142,E149,E153,E159,E166,E171,E180)</f>
        <v>116973524.52</v>
      </c>
      <c r="F13" s="251">
        <f>SUM(F14,F18,F22,F28,F41,F46,F51,F55,F61,F67,F75,F81,F91,F95,F100,F105,F109,F113,F120,F125,F132,F135,F142,F149,F153,F159,F166,F171,F180)</f>
        <v>239910904.70000002</v>
      </c>
      <c r="G13" s="130">
        <f t="shared" ref="G13:G46" si="0">F13/F$182</f>
        <v>0.9231826031649949</v>
      </c>
      <c r="H13" s="238">
        <f t="shared" ref="H13:H46" si="1">D13-F13</f>
        <v>548401575.29999995</v>
      </c>
      <c r="I13" s="236">
        <f>SUM(I14,I18,I22,I28,I41,I46,I51,I55,I61,I67,I75,I81,I91,I95,I100,I105,I109,I113,I120,I125,I132,I135,I142,I149,I153,I159,I166,I171,I180)</f>
        <v>115597641.88999999</v>
      </c>
      <c r="J13" s="251">
        <f>SUM(J14,J18,J22,J28,J41,J46,J51,J55,J61,J67,J75,J81,J91,J95,J100,J105,J109,J113,J120,J125,J132,J135,J142,J149,J153,J159,J166,J171,J180)</f>
        <v>211561324.89000002</v>
      </c>
      <c r="K13" s="130">
        <f t="shared" ref="K13:K46" si="2">J13/J$182</f>
        <v>0.91380995030657886</v>
      </c>
      <c r="L13" s="238">
        <f t="shared" ref="L13:L46" si="3">D13-J13</f>
        <v>576751155.11000001</v>
      </c>
      <c r="M13" s="238">
        <f>SUM(M14,M18,M22,M28,M41,M46,M51,M55,M61,M67,M75,M81,M91,M95,M100,M105,M109,M113,M120,M125,M132,M135,M142,M149,M153,M159,M166,M171,M180)</f>
        <v>0</v>
      </c>
    </row>
    <row r="14" spans="1:14" s="4" customFormat="1" hidden="1">
      <c r="A14" s="107" t="s">
        <v>159</v>
      </c>
      <c r="B14" s="259"/>
      <c r="C14" s="238">
        <f>SUM(C15:C17)</f>
        <v>0</v>
      </c>
      <c r="D14" s="238">
        <f>SUM(D15:D17)</f>
        <v>0</v>
      </c>
      <c r="E14" s="238">
        <f>SUM(E15:E17)</f>
        <v>0</v>
      </c>
      <c r="F14" s="251">
        <f>SUM(F15:F17)</f>
        <v>0</v>
      </c>
      <c r="G14" s="130">
        <f t="shared" si="0"/>
        <v>0</v>
      </c>
      <c r="H14" s="238">
        <f t="shared" si="1"/>
        <v>0</v>
      </c>
      <c r="I14" s="238">
        <f>SUM(I15:I17)</f>
        <v>0</v>
      </c>
      <c r="J14" s="251">
        <f>SUM(J15:J17)</f>
        <v>0</v>
      </c>
      <c r="K14" s="130">
        <f t="shared" si="2"/>
        <v>0</v>
      </c>
      <c r="L14" s="238">
        <f t="shared" si="3"/>
        <v>0</v>
      </c>
      <c r="M14" s="238">
        <f>SUM(M15:M17)</f>
        <v>0</v>
      </c>
    </row>
    <row r="15" spans="1:14" hidden="1">
      <c r="A15" s="131" t="s">
        <v>160</v>
      </c>
      <c r="B15" s="260"/>
      <c r="C15" s="251"/>
      <c r="D15" s="238"/>
      <c r="E15" s="238"/>
      <c r="F15" s="251"/>
      <c r="G15" s="130">
        <f t="shared" si="0"/>
        <v>0</v>
      </c>
      <c r="H15" s="238">
        <f t="shared" si="1"/>
        <v>0</v>
      </c>
      <c r="I15" s="238"/>
      <c r="J15" s="251"/>
      <c r="K15" s="130">
        <f t="shared" si="2"/>
        <v>0</v>
      </c>
      <c r="L15" s="238">
        <f t="shared" si="3"/>
        <v>0</v>
      </c>
      <c r="M15" s="251"/>
    </row>
    <row r="16" spans="1:14" hidden="1">
      <c r="A16" s="131" t="s">
        <v>161</v>
      </c>
      <c r="B16" s="260"/>
      <c r="C16" s="251"/>
      <c r="D16" s="238"/>
      <c r="E16" s="238"/>
      <c r="F16" s="251"/>
      <c r="G16" s="130">
        <f t="shared" si="0"/>
        <v>0</v>
      </c>
      <c r="H16" s="238">
        <f t="shared" si="1"/>
        <v>0</v>
      </c>
      <c r="I16" s="238"/>
      <c r="J16" s="251"/>
      <c r="K16" s="130">
        <f t="shared" si="2"/>
        <v>0</v>
      </c>
      <c r="L16" s="238">
        <f t="shared" si="3"/>
        <v>0</v>
      </c>
      <c r="M16" s="251"/>
    </row>
    <row r="17" spans="1:16" hidden="1">
      <c r="A17" s="131" t="s">
        <v>162</v>
      </c>
      <c r="B17" s="260"/>
      <c r="C17" s="251"/>
      <c r="D17" s="238"/>
      <c r="E17" s="238"/>
      <c r="F17" s="251"/>
      <c r="G17" s="130">
        <f t="shared" si="0"/>
        <v>0</v>
      </c>
      <c r="H17" s="238">
        <f t="shared" si="1"/>
        <v>0</v>
      </c>
      <c r="I17" s="238"/>
      <c r="J17" s="251"/>
      <c r="K17" s="130">
        <f t="shared" si="2"/>
        <v>0</v>
      </c>
      <c r="L17" s="238">
        <f t="shared" si="3"/>
        <v>0</v>
      </c>
      <c r="M17" s="251"/>
      <c r="N17" s="35"/>
    </row>
    <row r="18" spans="1:16" hidden="1">
      <c r="A18" s="107" t="s">
        <v>163</v>
      </c>
      <c r="B18" s="259"/>
      <c r="C18" s="238">
        <f>SUM(C19:C21)</f>
        <v>0</v>
      </c>
      <c r="D18" s="238">
        <f>SUM(D19:D21)</f>
        <v>0</v>
      </c>
      <c r="E18" s="238">
        <f>SUM(E19:E21)</f>
        <v>0</v>
      </c>
      <c r="F18" s="251">
        <f>SUM(F19:F21)</f>
        <v>0</v>
      </c>
      <c r="G18" s="130">
        <f t="shared" si="0"/>
        <v>0</v>
      </c>
      <c r="H18" s="238">
        <f t="shared" si="1"/>
        <v>0</v>
      </c>
      <c r="I18" s="238">
        <f>SUM(I19:I21)</f>
        <v>0</v>
      </c>
      <c r="J18" s="251">
        <f>SUM(J19:J21)</f>
        <v>0</v>
      </c>
      <c r="K18" s="130">
        <f t="shared" si="2"/>
        <v>0</v>
      </c>
      <c r="L18" s="238">
        <f t="shared" si="3"/>
        <v>0</v>
      </c>
      <c r="M18" s="238">
        <f>SUM(M19:M21)</f>
        <v>0</v>
      </c>
      <c r="N18" s="35"/>
      <c r="P18" s="308"/>
    </row>
    <row r="19" spans="1:16" hidden="1">
      <c r="A19" s="131" t="s">
        <v>164</v>
      </c>
      <c r="B19" s="259"/>
      <c r="C19" s="238"/>
      <c r="D19" s="238"/>
      <c r="E19" s="238"/>
      <c r="F19" s="251"/>
      <c r="G19" s="130">
        <f t="shared" si="0"/>
        <v>0</v>
      </c>
      <c r="H19" s="238">
        <f t="shared" si="1"/>
        <v>0</v>
      </c>
      <c r="I19" s="238"/>
      <c r="J19" s="251"/>
      <c r="K19" s="130">
        <f t="shared" si="2"/>
        <v>0</v>
      </c>
      <c r="L19" s="238">
        <f t="shared" si="3"/>
        <v>0</v>
      </c>
      <c r="M19" s="238"/>
      <c r="N19" s="35"/>
      <c r="P19" s="308"/>
    </row>
    <row r="20" spans="1:16" hidden="1">
      <c r="A20" s="131" t="s">
        <v>165</v>
      </c>
      <c r="B20" s="259"/>
      <c r="C20" s="238"/>
      <c r="D20" s="238"/>
      <c r="E20" s="238"/>
      <c r="F20" s="251"/>
      <c r="G20" s="130">
        <f t="shared" si="0"/>
        <v>0</v>
      </c>
      <c r="H20" s="238">
        <f t="shared" si="1"/>
        <v>0</v>
      </c>
      <c r="I20" s="238"/>
      <c r="J20" s="251"/>
      <c r="K20" s="130">
        <f t="shared" si="2"/>
        <v>0</v>
      </c>
      <c r="L20" s="238">
        <f t="shared" si="3"/>
        <v>0</v>
      </c>
      <c r="M20" s="238"/>
      <c r="N20" s="35"/>
      <c r="P20" s="308"/>
    </row>
    <row r="21" spans="1:16" hidden="1">
      <c r="A21" s="131" t="s">
        <v>162</v>
      </c>
      <c r="B21" s="259"/>
      <c r="C21" s="238"/>
      <c r="D21" s="238"/>
      <c r="E21" s="238"/>
      <c r="F21" s="251"/>
      <c r="G21" s="130">
        <f t="shared" si="0"/>
        <v>0</v>
      </c>
      <c r="H21" s="238">
        <f t="shared" si="1"/>
        <v>0</v>
      </c>
      <c r="I21" s="238"/>
      <c r="J21" s="251"/>
      <c r="K21" s="130">
        <f t="shared" si="2"/>
        <v>0</v>
      </c>
      <c r="L21" s="238">
        <f t="shared" si="3"/>
        <v>0</v>
      </c>
      <c r="M21" s="238"/>
      <c r="N21" s="35"/>
    </row>
    <row r="22" spans="1:16">
      <c r="A22" s="252" t="s">
        <v>166</v>
      </c>
      <c r="B22" s="261" t="s">
        <v>422</v>
      </c>
      <c r="C22" s="238">
        <f>SUM(C23:C27)</f>
        <v>603130122</v>
      </c>
      <c r="D22" s="238">
        <f>SUM(D23:D27)</f>
        <v>673112622</v>
      </c>
      <c r="E22" s="238">
        <f>SUM(E23:E27)</f>
        <v>109185136.64</v>
      </c>
      <c r="F22" s="238">
        <f>SUM(F23:F27)</f>
        <v>224092002.79000002</v>
      </c>
      <c r="G22" s="130">
        <f t="shared" si="0"/>
        <v>0.86231110979645897</v>
      </c>
      <c r="H22" s="238">
        <f>D22-F22</f>
        <v>449020619.20999998</v>
      </c>
      <c r="I22" s="238">
        <f>SUM(I23:I27)</f>
        <v>107775813.3</v>
      </c>
      <c r="J22" s="238">
        <f>SUM(J23:J27)</f>
        <v>195871568.52000001</v>
      </c>
      <c r="K22" s="130">
        <f t="shared" si="2"/>
        <v>0.84604021263715035</v>
      </c>
      <c r="L22" s="238">
        <f>D22-J22</f>
        <v>477241053.48000002</v>
      </c>
      <c r="M22" s="238">
        <f>SUM(M23:M27)</f>
        <v>0</v>
      </c>
      <c r="N22" s="35"/>
    </row>
    <row r="23" spans="1:16">
      <c r="A23" s="253" t="s">
        <v>167</v>
      </c>
      <c r="B23" s="261" t="s">
        <v>423</v>
      </c>
      <c r="C23" s="238">
        <v>4670672</v>
      </c>
      <c r="D23" s="238">
        <v>4670672</v>
      </c>
      <c r="E23" s="238">
        <v>385372.23</v>
      </c>
      <c r="F23" s="241">
        <f>749599.7+385372.23</f>
        <v>1134971.93</v>
      </c>
      <c r="G23" s="130">
        <f t="shared" si="0"/>
        <v>4.3673977311152971E-3</v>
      </c>
      <c r="H23" s="238">
        <f t="shared" si="1"/>
        <v>3535700.0700000003</v>
      </c>
      <c r="I23" s="238">
        <v>481316.45</v>
      </c>
      <c r="J23" s="241">
        <f>414944.35+481316.45</f>
        <v>896260.8</v>
      </c>
      <c r="K23" s="130">
        <f t="shared" si="2"/>
        <v>3.8712748539250965E-3</v>
      </c>
      <c r="L23" s="238">
        <f t="shared" si="3"/>
        <v>3774411.2</v>
      </c>
      <c r="M23" s="238">
        <f>IF($M$2=6,F23-J23,0)</f>
        <v>0</v>
      </c>
      <c r="N23" s="35"/>
    </row>
    <row r="24" spans="1:16">
      <c r="A24" s="253" t="s">
        <v>168</v>
      </c>
      <c r="B24" s="261" t="s">
        <v>424</v>
      </c>
      <c r="C24" s="238">
        <v>583410503</v>
      </c>
      <c r="D24" s="238">
        <f>649693003</f>
        <v>649693003</v>
      </c>
      <c r="E24" s="238">
        <f>107059918.62</f>
        <v>107059918.62</v>
      </c>
      <c r="F24" s="241">
        <f>106337585.37+107059918.62</f>
        <v>213397503.99000001</v>
      </c>
      <c r="G24" s="130">
        <f t="shared" si="0"/>
        <v>0.82115843583161896</v>
      </c>
      <c r="H24" s="238">
        <f t="shared" si="1"/>
        <v>436295499.00999999</v>
      </c>
      <c r="I24" s="238">
        <v>105724716.33</v>
      </c>
      <c r="J24" s="241">
        <f>87450957.06+105724716.33</f>
        <v>193175673.38999999</v>
      </c>
      <c r="K24" s="130">
        <f t="shared" si="2"/>
        <v>0.83439566561959899</v>
      </c>
      <c r="L24" s="238">
        <f t="shared" si="3"/>
        <v>456517329.61000001</v>
      </c>
      <c r="M24" s="238">
        <f t="shared" ref="M24:M27" si="4">IF($M$2=6,F24-J24,0)</f>
        <v>0</v>
      </c>
      <c r="N24" s="35"/>
    </row>
    <row r="25" spans="1:16">
      <c r="A25" s="253" t="s">
        <v>169</v>
      </c>
      <c r="B25" s="261" t="s">
        <v>425</v>
      </c>
      <c r="C25" s="238">
        <v>14102740</v>
      </c>
      <c r="D25" s="238">
        <f>17232740</f>
        <v>17232740</v>
      </c>
      <c r="E25" s="238">
        <v>1333924.8600000001</v>
      </c>
      <c r="F25" s="241">
        <f>7635297.79+1333924.86</f>
        <v>8969222.6500000004</v>
      </c>
      <c r="G25" s="130">
        <f t="shared" si="0"/>
        <v>3.4513772205342505E-2</v>
      </c>
      <c r="H25" s="238">
        <f t="shared" si="1"/>
        <v>8263517.3499999996</v>
      </c>
      <c r="I25" s="238">
        <v>1252182.44</v>
      </c>
      <c r="J25" s="241">
        <f>126815.42+1252182.44</f>
        <v>1378997.8599999999</v>
      </c>
      <c r="K25" s="130">
        <f t="shared" si="2"/>
        <v>5.9563909735140929E-3</v>
      </c>
      <c r="L25" s="238">
        <f t="shared" si="3"/>
        <v>15853742.140000001</v>
      </c>
      <c r="M25" s="238">
        <f t="shared" si="4"/>
        <v>0</v>
      </c>
      <c r="N25" s="35"/>
    </row>
    <row r="26" spans="1:16">
      <c r="A26" s="253" t="s">
        <v>176</v>
      </c>
      <c r="B26" s="261" t="s">
        <v>432</v>
      </c>
      <c r="C26" s="238">
        <v>648654</v>
      </c>
      <c r="D26" s="238">
        <v>648654</v>
      </c>
      <c r="E26" s="238">
        <v>298965.69</v>
      </c>
      <c r="F26" s="238">
        <f>81344.9+298965.69</f>
        <v>380310.58999999997</v>
      </c>
      <c r="G26" s="130">
        <f t="shared" si="0"/>
        <v>1.4634437768739532E-3</v>
      </c>
      <c r="H26" s="238">
        <f t="shared" si="1"/>
        <v>268343.41000000003</v>
      </c>
      <c r="I26" s="238">
        <v>210642.84</v>
      </c>
      <c r="J26" s="250">
        <f>0+210642.84</f>
        <v>210642.84</v>
      </c>
      <c r="K26" s="130">
        <f t="shared" si="2"/>
        <v>9.098426815625178E-4</v>
      </c>
      <c r="L26" s="238">
        <f t="shared" si="3"/>
        <v>438011.16000000003</v>
      </c>
      <c r="M26" s="238">
        <f t="shared" si="4"/>
        <v>0</v>
      </c>
      <c r="N26" s="35"/>
    </row>
    <row r="27" spans="1:16">
      <c r="A27" s="253" t="s">
        <v>199</v>
      </c>
      <c r="B27" s="261" t="s">
        <v>436</v>
      </c>
      <c r="C27" s="238">
        <v>297553</v>
      </c>
      <c r="D27" s="238">
        <f>867553</f>
        <v>867553</v>
      </c>
      <c r="E27" s="238">
        <v>106955.24</v>
      </c>
      <c r="F27" s="251">
        <f>103038.39+106955.24</f>
        <v>209993.63</v>
      </c>
      <c r="G27" s="130">
        <f t="shared" si="0"/>
        <v>8.0806025150830408E-4</v>
      </c>
      <c r="H27" s="238">
        <f t="shared" si="1"/>
        <v>657559.37</v>
      </c>
      <c r="I27" s="238">
        <v>106955.24</v>
      </c>
      <c r="J27" s="250">
        <f>103038.39+106955.24</f>
        <v>209993.63</v>
      </c>
      <c r="K27" s="130">
        <f t="shared" si="2"/>
        <v>9.07038508549577E-4</v>
      </c>
      <c r="L27" s="238">
        <f t="shared" si="3"/>
        <v>657559.37</v>
      </c>
      <c r="M27" s="238">
        <f t="shared" si="4"/>
        <v>0</v>
      </c>
      <c r="N27" s="35"/>
    </row>
    <row r="28" spans="1:16" customFormat="1" hidden="1">
      <c r="A28" s="252" t="s">
        <v>170</v>
      </c>
      <c r="B28" s="261"/>
      <c r="C28" s="238">
        <f>SUM(C29:C40)</f>
        <v>0</v>
      </c>
      <c r="D28" s="238">
        <f>SUM(D29:D40)</f>
        <v>0</v>
      </c>
      <c r="E28" s="238">
        <f>SUM(E29:E40)</f>
        <v>0</v>
      </c>
      <c r="F28" s="251">
        <f>SUM(F29:F40)</f>
        <v>0</v>
      </c>
      <c r="G28" s="130">
        <f t="shared" si="0"/>
        <v>0</v>
      </c>
      <c r="H28" s="238">
        <f t="shared" si="1"/>
        <v>0</v>
      </c>
      <c r="I28" s="238">
        <f>SUM(I29:I40)</f>
        <v>0</v>
      </c>
      <c r="J28" s="251">
        <f>SUM(J29:J40)</f>
        <v>0</v>
      </c>
      <c r="K28" s="130">
        <f t="shared" si="2"/>
        <v>0</v>
      </c>
      <c r="L28" s="238">
        <f t="shared" si="3"/>
        <v>0</v>
      </c>
      <c r="M28" s="238">
        <f>SUM(M29:M40)</f>
        <v>0</v>
      </c>
      <c r="N28" s="35"/>
      <c r="O28" s="1"/>
      <c r="P28" s="1"/>
    </row>
    <row r="29" spans="1:16" customFormat="1" hidden="1">
      <c r="A29" s="252" t="s">
        <v>171</v>
      </c>
      <c r="B29" s="261"/>
      <c r="C29" s="238"/>
      <c r="D29" s="238"/>
      <c r="E29" s="238"/>
      <c r="F29" s="251"/>
      <c r="G29" s="130">
        <f t="shared" si="0"/>
        <v>0</v>
      </c>
      <c r="H29" s="238">
        <f t="shared" si="1"/>
        <v>0</v>
      </c>
      <c r="I29" s="238"/>
      <c r="J29" s="251"/>
      <c r="K29" s="130">
        <f t="shared" si="2"/>
        <v>0</v>
      </c>
      <c r="L29" s="238">
        <f t="shared" si="3"/>
        <v>0</v>
      </c>
      <c r="M29" s="238"/>
      <c r="N29" s="35"/>
      <c r="O29" s="1"/>
      <c r="P29" s="1"/>
    </row>
    <row r="30" spans="1:16" customFormat="1" hidden="1">
      <c r="A30" s="252" t="s">
        <v>168</v>
      </c>
      <c r="B30" s="261"/>
      <c r="C30" s="238"/>
      <c r="D30" s="238"/>
      <c r="E30" s="238"/>
      <c r="F30" s="251"/>
      <c r="G30" s="130">
        <f t="shared" si="0"/>
        <v>0</v>
      </c>
      <c r="H30" s="238">
        <f t="shared" si="1"/>
        <v>0</v>
      </c>
      <c r="I30" s="238"/>
      <c r="J30" s="251"/>
      <c r="K30" s="130">
        <f t="shared" si="2"/>
        <v>0</v>
      </c>
      <c r="L30" s="238">
        <f t="shared" si="3"/>
        <v>0</v>
      </c>
      <c r="M30" s="238"/>
      <c r="N30" s="35"/>
      <c r="O30" s="1"/>
      <c r="P30" s="1"/>
    </row>
    <row r="31" spans="1:16" customFormat="1" hidden="1">
      <c r="A31" s="252" t="s">
        <v>172</v>
      </c>
      <c r="B31" s="261"/>
      <c r="C31" s="238"/>
      <c r="D31" s="238"/>
      <c r="E31" s="238"/>
      <c r="F31" s="251"/>
      <c r="G31" s="130">
        <f t="shared" si="0"/>
        <v>0</v>
      </c>
      <c r="H31" s="238">
        <f t="shared" si="1"/>
        <v>0</v>
      </c>
      <c r="I31" s="238"/>
      <c r="J31" s="251"/>
      <c r="K31" s="130">
        <f t="shared" si="2"/>
        <v>0</v>
      </c>
      <c r="L31" s="238">
        <f t="shared" si="3"/>
        <v>0</v>
      </c>
      <c r="M31" s="238"/>
      <c r="N31" s="35"/>
      <c r="O31" s="1"/>
      <c r="P31" s="1"/>
    </row>
    <row r="32" spans="1:16" customFormat="1" hidden="1">
      <c r="A32" s="252" t="s">
        <v>173</v>
      </c>
      <c r="B32" s="261"/>
      <c r="C32" s="238"/>
      <c r="D32" s="238"/>
      <c r="E32" s="238"/>
      <c r="F32" s="251"/>
      <c r="G32" s="130">
        <f t="shared" si="0"/>
        <v>0</v>
      </c>
      <c r="H32" s="238">
        <f t="shared" si="1"/>
        <v>0</v>
      </c>
      <c r="I32" s="238"/>
      <c r="J32" s="251"/>
      <c r="K32" s="130">
        <f t="shared" si="2"/>
        <v>0</v>
      </c>
      <c r="L32" s="238">
        <f t="shared" si="3"/>
        <v>0</v>
      </c>
      <c r="M32" s="238"/>
      <c r="N32" s="35"/>
      <c r="O32" s="1"/>
      <c r="P32" s="1"/>
    </row>
    <row r="33" spans="1:14" customFormat="1" hidden="1">
      <c r="A33" s="252" t="s">
        <v>174</v>
      </c>
      <c r="B33" s="261"/>
      <c r="C33" s="238"/>
      <c r="D33" s="238"/>
      <c r="E33" s="238"/>
      <c r="F33" s="251"/>
      <c r="G33" s="130">
        <f t="shared" si="0"/>
        <v>0</v>
      </c>
      <c r="H33" s="238">
        <f t="shared" si="1"/>
        <v>0</v>
      </c>
      <c r="I33" s="238"/>
      <c r="J33" s="251"/>
      <c r="K33" s="130">
        <f t="shared" si="2"/>
        <v>0</v>
      </c>
      <c r="L33" s="238">
        <f t="shared" si="3"/>
        <v>0</v>
      </c>
      <c r="M33" s="238"/>
      <c r="N33" s="35"/>
    </row>
    <row r="34" spans="1:14" customFormat="1" hidden="1">
      <c r="A34" s="252" t="s">
        <v>169</v>
      </c>
      <c r="B34" s="261"/>
      <c r="C34" s="238"/>
      <c r="D34" s="238"/>
      <c r="E34" s="238"/>
      <c r="F34" s="251"/>
      <c r="G34" s="130">
        <f t="shared" si="0"/>
        <v>0</v>
      </c>
      <c r="H34" s="238">
        <f t="shared" si="1"/>
        <v>0</v>
      </c>
      <c r="I34" s="238"/>
      <c r="J34" s="251"/>
      <c r="K34" s="130">
        <f t="shared" si="2"/>
        <v>0</v>
      </c>
      <c r="L34" s="238">
        <f t="shared" si="3"/>
        <v>0</v>
      </c>
      <c r="M34" s="238"/>
      <c r="N34" s="35"/>
    </row>
    <row r="35" spans="1:14" customFormat="1" hidden="1">
      <c r="A35" s="252" t="s">
        <v>175</v>
      </c>
      <c r="B35" s="261"/>
      <c r="C35" s="238"/>
      <c r="D35" s="238"/>
      <c r="E35" s="238"/>
      <c r="F35" s="251"/>
      <c r="G35" s="130">
        <f t="shared" si="0"/>
        <v>0</v>
      </c>
      <c r="H35" s="238">
        <f t="shared" si="1"/>
        <v>0</v>
      </c>
      <c r="I35" s="238"/>
      <c r="J35" s="251"/>
      <c r="K35" s="130">
        <f t="shared" si="2"/>
        <v>0</v>
      </c>
      <c r="L35" s="238">
        <f t="shared" si="3"/>
        <v>0</v>
      </c>
      <c r="M35" s="238"/>
      <c r="N35" s="35"/>
    </row>
    <row r="36" spans="1:14" customFormat="1" hidden="1">
      <c r="A36" s="252" t="s">
        <v>176</v>
      </c>
      <c r="B36" s="261"/>
      <c r="C36" s="238"/>
      <c r="D36" s="238"/>
      <c r="E36" s="238"/>
      <c r="F36" s="251"/>
      <c r="G36" s="130">
        <f t="shared" si="0"/>
        <v>0</v>
      </c>
      <c r="H36" s="238">
        <f t="shared" si="1"/>
        <v>0</v>
      </c>
      <c r="I36" s="238"/>
      <c r="J36" s="251"/>
      <c r="K36" s="130">
        <f t="shared" si="2"/>
        <v>0</v>
      </c>
      <c r="L36" s="238">
        <f t="shared" si="3"/>
        <v>0</v>
      </c>
      <c r="M36" s="238"/>
      <c r="N36" s="35"/>
    </row>
    <row r="37" spans="1:14" customFormat="1" hidden="1">
      <c r="A37" s="252" t="s">
        <v>177</v>
      </c>
      <c r="B37" s="261"/>
      <c r="C37" s="238"/>
      <c r="D37" s="238"/>
      <c r="E37" s="238"/>
      <c r="F37" s="251"/>
      <c r="G37" s="130">
        <f t="shared" si="0"/>
        <v>0</v>
      </c>
      <c r="H37" s="238">
        <f t="shared" si="1"/>
        <v>0</v>
      </c>
      <c r="I37" s="238"/>
      <c r="J37" s="251"/>
      <c r="K37" s="130">
        <f t="shared" si="2"/>
        <v>0</v>
      </c>
      <c r="L37" s="238">
        <f t="shared" si="3"/>
        <v>0</v>
      </c>
      <c r="M37" s="238"/>
      <c r="N37" s="35"/>
    </row>
    <row r="38" spans="1:14" customFormat="1" hidden="1">
      <c r="A38" s="252" t="s">
        <v>178</v>
      </c>
      <c r="B38" s="261"/>
      <c r="C38" s="238"/>
      <c r="D38" s="238"/>
      <c r="E38" s="238"/>
      <c r="F38" s="251"/>
      <c r="G38" s="130">
        <f t="shared" si="0"/>
        <v>0</v>
      </c>
      <c r="H38" s="238">
        <f t="shared" si="1"/>
        <v>0</v>
      </c>
      <c r="I38" s="238"/>
      <c r="J38" s="251"/>
      <c r="K38" s="130">
        <f t="shared" si="2"/>
        <v>0</v>
      </c>
      <c r="L38" s="238">
        <f t="shared" si="3"/>
        <v>0</v>
      </c>
      <c r="M38" s="238"/>
      <c r="N38" s="35"/>
    </row>
    <row r="39" spans="1:14" customFormat="1" hidden="1">
      <c r="A39" s="252" t="s">
        <v>179</v>
      </c>
      <c r="B39" s="261"/>
      <c r="C39" s="238"/>
      <c r="D39" s="238"/>
      <c r="E39" s="238"/>
      <c r="F39" s="251"/>
      <c r="G39" s="130">
        <f t="shared" si="0"/>
        <v>0</v>
      </c>
      <c r="H39" s="238">
        <f t="shared" si="1"/>
        <v>0</v>
      </c>
      <c r="I39" s="238"/>
      <c r="J39" s="251"/>
      <c r="K39" s="130">
        <f t="shared" si="2"/>
        <v>0</v>
      </c>
      <c r="L39" s="238">
        <f t="shared" si="3"/>
        <v>0</v>
      </c>
      <c r="M39" s="238"/>
      <c r="N39" s="35"/>
    </row>
    <row r="40" spans="1:14" customFormat="1" hidden="1">
      <c r="A40" s="252" t="s">
        <v>162</v>
      </c>
      <c r="B40" s="261"/>
      <c r="C40" s="238"/>
      <c r="D40" s="238"/>
      <c r="E40" s="238"/>
      <c r="F40" s="251"/>
      <c r="G40" s="130">
        <f t="shared" si="0"/>
        <v>0</v>
      </c>
      <c r="H40" s="238">
        <f t="shared" si="1"/>
        <v>0</v>
      </c>
      <c r="I40" s="238"/>
      <c r="J40" s="251"/>
      <c r="K40" s="130">
        <f t="shared" si="2"/>
        <v>0</v>
      </c>
      <c r="L40" s="238">
        <f t="shared" si="3"/>
        <v>0</v>
      </c>
      <c r="M40" s="238"/>
      <c r="N40" s="35"/>
    </row>
    <row r="41" spans="1:14" customFormat="1" hidden="1">
      <c r="A41" s="252" t="s">
        <v>180</v>
      </c>
      <c r="B41" s="261"/>
      <c r="C41" s="238">
        <f>SUM(C42:C45)</f>
        <v>0</v>
      </c>
      <c r="D41" s="238">
        <f>SUM(D42:D45)</f>
        <v>0</v>
      </c>
      <c r="E41" s="238">
        <f>SUM(E42:E45)</f>
        <v>0</v>
      </c>
      <c r="F41" s="251">
        <f>SUM(F42:F45)</f>
        <v>0</v>
      </c>
      <c r="G41" s="130">
        <f t="shared" si="0"/>
        <v>0</v>
      </c>
      <c r="H41" s="238">
        <f t="shared" si="1"/>
        <v>0</v>
      </c>
      <c r="I41" s="238">
        <f>SUM(I42:I45)</f>
        <v>0</v>
      </c>
      <c r="J41" s="251">
        <f>SUM(J42:J45)</f>
        <v>0</v>
      </c>
      <c r="K41" s="130">
        <f t="shared" si="2"/>
        <v>0</v>
      </c>
      <c r="L41" s="238">
        <f t="shared" si="3"/>
        <v>0</v>
      </c>
      <c r="M41" s="238">
        <f>SUM(M42:M45)</f>
        <v>0</v>
      </c>
      <c r="N41" s="35"/>
    </row>
    <row r="42" spans="1:14" customFormat="1" hidden="1">
      <c r="A42" s="252" t="s">
        <v>181</v>
      </c>
      <c r="B42" s="261"/>
      <c r="C42" s="238"/>
      <c r="D42" s="238"/>
      <c r="E42" s="238"/>
      <c r="F42" s="251"/>
      <c r="G42" s="130">
        <f t="shared" si="0"/>
        <v>0</v>
      </c>
      <c r="H42" s="238">
        <f t="shared" si="1"/>
        <v>0</v>
      </c>
      <c r="I42" s="238"/>
      <c r="J42" s="251"/>
      <c r="K42" s="130">
        <f t="shared" si="2"/>
        <v>0</v>
      </c>
      <c r="L42" s="238">
        <f t="shared" si="3"/>
        <v>0</v>
      </c>
      <c r="M42" s="238"/>
      <c r="N42" s="35"/>
    </row>
    <row r="43" spans="1:14" customFormat="1" hidden="1">
      <c r="A43" s="252" t="s">
        <v>182</v>
      </c>
      <c r="B43" s="261"/>
      <c r="C43" s="238"/>
      <c r="D43" s="238"/>
      <c r="E43" s="238"/>
      <c r="F43" s="251"/>
      <c r="G43" s="130">
        <f t="shared" si="0"/>
        <v>0</v>
      </c>
      <c r="H43" s="238">
        <f t="shared" si="1"/>
        <v>0</v>
      </c>
      <c r="I43" s="238"/>
      <c r="J43" s="251"/>
      <c r="K43" s="130">
        <f t="shared" si="2"/>
        <v>0</v>
      </c>
      <c r="L43" s="238">
        <f t="shared" si="3"/>
        <v>0</v>
      </c>
      <c r="M43" s="238"/>
      <c r="N43" s="35"/>
    </row>
    <row r="44" spans="1:14" customFormat="1" hidden="1">
      <c r="A44" s="252" t="s">
        <v>183</v>
      </c>
      <c r="B44" s="261"/>
      <c r="C44" s="238"/>
      <c r="D44" s="238"/>
      <c r="E44" s="238"/>
      <c r="F44" s="251"/>
      <c r="G44" s="130">
        <f t="shared" si="0"/>
        <v>0</v>
      </c>
      <c r="H44" s="238">
        <f t="shared" si="1"/>
        <v>0</v>
      </c>
      <c r="I44" s="238"/>
      <c r="J44" s="251"/>
      <c r="K44" s="130">
        <f t="shared" si="2"/>
        <v>0</v>
      </c>
      <c r="L44" s="238">
        <f t="shared" si="3"/>
        <v>0</v>
      </c>
      <c r="M44" s="238"/>
      <c r="N44" s="35"/>
    </row>
    <row r="45" spans="1:14" customFormat="1" hidden="1">
      <c r="A45" s="252" t="s">
        <v>162</v>
      </c>
      <c r="B45" s="261"/>
      <c r="C45" s="238"/>
      <c r="D45" s="238"/>
      <c r="E45" s="238"/>
      <c r="F45" s="251"/>
      <c r="G45" s="130">
        <f t="shared" si="0"/>
        <v>0</v>
      </c>
      <c r="H45" s="238">
        <f t="shared" si="1"/>
        <v>0</v>
      </c>
      <c r="I45" s="238"/>
      <c r="J45" s="251"/>
      <c r="K45" s="130">
        <f t="shared" si="2"/>
        <v>0</v>
      </c>
      <c r="L45" s="238">
        <f t="shared" si="3"/>
        <v>0</v>
      </c>
      <c r="M45" s="238"/>
      <c r="N45" s="35"/>
    </row>
    <row r="46" spans="1:14" customFormat="1" hidden="1">
      <c r="A46" s="252" t="s">
        <v>184</v>
      </c>
      <c r="B46" s="261"/>
      <c r="C46" s="238">
        <f>SUM(C47:C50)</f>
        <v>0</v>
      </c>
      <c r="D46" s="238">
        <f>SUM(D47:D50)</f>
        <v>0</v>
      </c>
      <c r="E46" s="238">
        <f>SUM(E47:E50)</f>
        <v>0</v>
      </c>
      <c r="F46" s="251">
        <f>SUM(F47:F50)</f>
        <v>0</v>
      </c>
      <c r="G46" s="130">
        <f t="shared" si="0"/>
        <v>0</v>
      </c>
      <c r="H46" s="238">
        <f t="shared" si="1"/>
        <v>0</v>
      </c>
      <c r="I46" s="238">
        <f>SUM(I47:I50)</f>
        <v>0</v>
      </c>
      <c r="J46" s="251">
        <f>SUM(J47:J50)</f>
        <v>0</v>
      </c>
      <c r="K46" s="130">
        <f t="shared" si="2"/>
        <v>0</v>
      </c>
      <c r="L46" s="238">
        <f t="shared" si="3"/>
        <v>0</v>
      </c>
      <c r="M46" s="238">
        <f>SUM(M47:M50)</f>
        <v>0</v>
      </c>
      <c r="N46" s="35"/>
    </row>
    <row r="47" spans="1:14" customFormat="1" hidden="1">
      <c r="A47" s="252" t="s">
        <v>185</v>
      </c>
      <c r="B47" s="261"/>
      <c r="C47" s="238"/>
      <c r="D47" s="238"/>
      <c r="E47" s="238"/>
      <c r="F47" s="251"/>
      <c r="G47" s="130">
        <f t="shared" ref="G47:G78" si="5">F47/F$182</f>
        <v>0</v>
      </c>
      <c r="H47" s="238">
        <f t="shared" ref="H47:H78" si="6">D47-F47</f>
        <v>0</v>
      </c>
      <c r="I47" s="238"/>
      <c r="J47" s="251"/>
      <c r="K47" s="130">
        <f t="shared" ref="K47:K78" si="7">J47/J$182</f>
        <v>0</v>
      </c>
      <c r="L47" s="238">
        <f t="shared" ref="L47:L78" si="8">D47-J47</f>
        <v>0</v>
      </c>
      <c r="M47" s="238"/>
      <c r="N47" s="35"/>
    </row>
    <row r="48" spans="1:14" customFormat="1" hidden="1">
      <c r="A48" s="252" t="s">
        <v>186</v>
      </c>
      <c r="B48" s="261"/>
      <c r="C48" s="238"/>
      <c r="D48" s="238"/>
      <c r="E48" s="238"/>
      <c r="F48" s="251"/>
      <c r="G48" s="130">
        <f t="shared" si="5"/>
        <v>0</v>
      </c>
      <c r="H48" s="238">
        <f t="shared" si="6"/>
        <v>0</v>
      </c>
      <c r="I48" s="238"/>
      <c r="J48" s="251"/>
      <c r="K48" s="130">
        <f t="shared" si="7"/>
        <v>0</v>
      </c>
      <c r="L48" s="238">
        <f t="shared" si="8"/>
        <v>0</v>
      </c>
      <c r="M48" s="238"/>
      <c r="N48" s="35"/>
    </row>
    <row r="49" spans="1:14" customFormat="1" hidden="1">
      <c r="A49" s="252" t="s">
        <v>187</v>
      </c>
      <c r="B49" s="261"/>
      <c r="C49" s="238"/>
      <c r="D49" s="238"/>
      <c r="E49" s="238"/>
      <c r="F49" s="251"/>
      <c r="G49" s="130">
        <f t="shared" si="5"/>
        <v>0</v>
      </c>
      <c r="H49" s="238">
        <f t="shared" si="6"/>
        <v>0</v>
      </c>
      <c r="I49" s="238"/>
      <c r="J49" s="251"/>
      <c r="K49" s="130">
        <f t="shared" si="7"/>
        <v>0</v>
      </c>
      <c r="L49" s="238">
        <f t="shared" si="8"/>
        <v>0</v>
      </c>
      <c r="M49" s="238"/>
      <c r="N49" s="35"/>
    </row>
    <row r="50" spans="1:14" customFormat="1" hidden="1">
      <c r="A50" s="252" t="s">
        <v>162</v>
      </c>
      <c r="B50" s="261"/>
      <c r="C50" s="238"/>
      <c r="D50" s="238"/>
      <c r="E50" s="238"/>
      <c r="F50" s="251"/>
      <c r="G50" s="130">
        <f t="shared" si="5"/>
        <v>0</v>
      </c>
      <c r="H50" s="238">
        <f t="shared" si="6"/>
        <v>0</v>
      </c>
      <c r="I50" s="238"/>
      <c r="J50" s="251"/>
      <c r="K50" s="130">
        <f t="shared" si="7"/>
        <v>0</v>
      </c>
      <c r="L50" s="238">
        <f t="shared" si="8"/>
        <v>0</v>
      </c>
      <c r="M50" s="238"/>
      <c r="N50" s="35"/>
    </row>
    <row r="51" spans="1:14" customFormat="1" hidden="1">
      <c r="A51" s="252" t="s">
        <v>188</v>
      </c>
      <c r="B51" s="261"/>
      <c r="C51" s="238">
        <f>SUM(C52:C54)</f>
        <v>0</v>
      </c>
      <c r="D51" s="238">
        <f>SUM(D52:D54)</f>
        <v>0</v>
      </c>
      <c r="E51" s="238">
        <f>SUM(E52:E54)</f>
        <v>0</v>
      </c>
      <c r="F51" s="251">
        <f>SUM(F52:F54)</f>
        <v>0</v>
      </c>
      <c r="G51" s="130">
        <f t="shared" si="5"/>
        <v>0</v>
      </c>
      <c r="H51" s="238">
        <f t="shared" si="6"/>
        <v>0</v>
      </c>
      <c r="I51" s="238">
        <f>SUM(I52:I54)</f>
        <v>0</v>
      </c>
      <c r="J51" s="251">
        <f>SUM(J52:J54)</f>
        <v>0</v>
      </c>
      <c r="K51" s="130">
        <f t="shared" si="7"/>
        <v>0</v>
      </c>
      <c r="L51" s="238">
        <f t="shared" si="8"/>
        <v>0</v>
      </c>
      <c r="M51" s="238">
        <f>SUM(M52:M54)</f>
        <v>0</v>
      </c>
      <c r="N51" s="35"/>
    </row>
    <row r="52" spans="1:14" customFormat="1" hidden="1">
      <c r="A52" s="252" t="s">
        <v>189</v>
      </c>
      <c r="B52" s="261"/>
      <c r="C52" s="238"/>
      <c r="D52" s="238"/>
      <c r="E52" s="238"/>
      <c r="F52" s="251"/>
      <c r="G52" s="130">
        <f t="shared" si="5"/>
        <v>0</v>
      </c>
      <c r="H52" s="238">
        <f t="shared" si="6"/>
        <v>0</v>
      </c>
      <c r="I52" s="238"/>
      <c r="J52" s="251"/>
      <c r="K52" s="130">
        <f t="shared" si="7"/>
        <v>0</v>
      </c>
      <c r="L52" s="238">
        <f t="shared" si="8"/>
        <v>0</v>
      </c>
      <c r="M52" s="238"/>
      <c r="N52" s="35"/>
    </row>
    <row r="53" spans="1:14" customFormat="1" hidden="1">
      <c r="A53" s="252" t="s">
        <v>190</v>
      </c>
      <c r="B53" s="261"/>
      <c r="C53" s="238"/>
      <c r="D53" s="238"/>
      <c r="E53" s="238"/>
      <c r="F53" s="251"/>
      <c r="G53" s="130">
        <f t="shared" si="5"/>
        <v>0</v>
      </c>
      <c r="H53" s="238">
        <f t="shared" si="6"/>
        <v>0</v>
      </c>
      <c r="I53" s="238"/>
      <c r="J53" s="251"/>
      <c r="K53" s="130">
        <f t="shared" si="7"/>
        <v>0</v>
      </c>
      <c r="L53" s="238">
        <f t="shared" si="8"/>
        <v>0</v>
      </c>
      <c r="M53" s="238"/>
      <c r="N53" s="35"/>
    </row>
    <row r="54" spans="1:14" customFormat="1" hidden="1">
      <c r="A54" s="252" t="s">
        <v>162</v>
      </c>
      <c r="B54" s="261"/>
      <c r="C54" s="238"/>
      <c r="D54" s="238"/>
      <c r="E54" s="238"/>
      <c r="F54" s="251"/>
      <c r="G54" s="130">
        <f t="shared" si="5"/>
        <v>0</v>
      </c>
      <c r="H54" s="238">
        <f t="shared" si="6"/>
        <v>0</v>
      </c>
      <c r="I54" s="238"/>
      <c r="J54" s="251"/>
      <c r="K54" s="130">
        <f t="shared" si="7"/>
        <v>0</v>
      </c>
      <c r="L54" s="238">
        <f t="shared" si="8"/>
        <v>0</v>
      </c>
      <c r="M54" s="238"/>
      <c r="N54" s="35"/>
    </row>
    <row r="55" spans="1:14" customFormat="1" hidden="1">
      <c r="A55" s="252" t="s">
        <v>191</v>
      </c>
      <c r="B55" s="261"/>
      <c r="C55" s="238">
        <f>SUM(C56:C60)</f>
        <v>0</v>
      </c>
      <c r="D55" s="238">
        <f>SUM(D56:D60)</f>
        <v>0</v>
      </c>
      <c r="E55" s="238">
        <f>SUM(E56:E60)</f>
        <v>0</v>
      </c>
      <c r="F55" s="251">
        <f>SUM(F56:F60)</f>
        <v>0</v>
      </c>
      <c r="G55" s="130">
        <f t="shared" si="5"/>
        <v>0</v>
      </c>
      <c r="H55" s="238">
        <f t="shared" si="6"/>
        <v>0</v>
      </c>
      <c r="I55" s="238">
        <f>SUM(I56:I60)</f>
        <v>0</v>
      </c>
      <c r="J55" s="251">
        <f>SUM(J56:J60)</f>
        <v>0</v>
      </c>
      <c r="K55" s="130">
        <f t="shared" si="7"/>
        <v>0</v>
      </c>
      <c r="L55" s="238">
        <f t="shared" si="8"/>
        <v>0</v>
      </c>
      <c r="M55" s="238">
        <f>SUM(M56:M60)</f>
        <v>0</v>
      </c>
      <c r="N55" s="35"/>
    </row>
    <row r="56" spans="1:14" customFormat="1" hidden="1">
      <c r="A56" s="252" t="s">
        <v>192</v>
      </c>
      <c r="B56" s="261"/>
      <c r="C56" s="238"/>
      <c r="D56" s="238"/>
      <c r="E56" s="238"/>
      <c r="F56" s="251"/>
      <c r="G56" s="130">
        <f t="shared" si="5"/>
        <v>0</v>
      </c>
      <c r="H56" s="238">
        <f t="shared" si="6"/>
        <v>0</v>
      </c>
      <c r="I56" s="238"/>
      <c r="J56" s="251"/>
      <c r="K56" s="130">
        <f t="shared" si="7"/>
        <v>0</v>
      </c>
      <c r="L56" s="238">
        <f t="shared" si="8"/>
        <v>0</v>
      </c>
      <c r="M56" s="238"/>
      <c r="N56" s="35"/>
    </row>
    <row r="57" spans="1:14" customFormat="1" hidden="1">
      <c r="A57" s="252" t="s">
        <v>193</v>
      </c>
      <c r="B57" s="261"/>
      <c r="C57" s="238"/>
      <c r="D57" s="238"/>
      <c r="E57" s="238"/>
      <c r="F57" s="251"/>
      <c r="G57" s="130">
        <f t="shared" si="5"/>
        <v>0</v>
      </c>
      <c r="H57" s="238">
        <f t="shared" si="6"/>
        <v>0</v>
      </c>
      <c r="I57" s="238"/>
      <c r="J57" s="251"/>
      <c r="K57" s="130">
        <f t="shared" si="7"/>
        <v>0</v>
      </c>
      <c r="L57" s="238">
        <f t="shared" si="8"/>
        <v>0</v>
      </c>
      <c r="M57" s="238"/>
      <c r="N57" s="35"/>
    </row>
    <row r="58" spans="1:14" customFormat="1" hidden="1">
      <c r="A58" s="252" t="s">
        <v>194</v>
      </c>
      <c r="B58" s="261"/>
      <c r="C58" s="238"/>
      <c r="D58" s="238"/>
      <c r="E58" s="238"/>
      <c r="F58" s="251"/>
      <c r="G58" s="130">
        <f t="shared" si="5"/>
        <v>0</v>
      </c>
      <c r="H58" s="238">
        <f t="shared" si="6"/>
        <v>0</v>
      </c>
      <c r="I58" s="238"/>
      <c r="J58" s="251"/>
      <c r="K58" s="130">
        <f t="shared" si="7"/>
        <v>0</v>
      </c>
      <c r="L58" s="238">
        <f t="shared" si="8"/>
        <v>0</v>
      </c>
      <c r="M58" s="238"/>
      <c r="N58" s="35"/>
    </row>
    <row r="59" spans="1:14" customFormat="1" hidden="1">
      <c r="A59" s="252" t="s">
        <v>195</v>
      </c>
      <c r="B59" s="261"/>
      <c r="C59" s="238"/>
      <c r="D59" s="238"/>
      <c r="E59" s="238"/>
      <c r="F59" s="251"/>
      <c r="G59" s="130">
        <f t="shared" si="5"/>
        <v>0</v>
      </c>
      <c r="H59" s="238">
        <f t="shared" si="6"/>
        <v>0</v>
      </c>
      <c r="I59" s="238"/>
      <c r="J59" s="251"/>
      <c r="K59" s="130">
        <f t="shared" si="7"/>
        <v>0</v>
      </c>
      <c r="L59" s="238">
        <f t="shared" si="8"/>
        <v>0</v>
      </c>
      <c r="M59" s="238"/>
      <c r="N59" s="35"/>
    </row>
    <row r="60" spans="1:14" customFormat="1" hidden="1">
      <c r="A60" s="252" t="s">
        <v>162</v>
      </c>
      <c r="B60" s="261"/>
      <c r="C60" s="238"/>
      <c r="D60" s="238"/>
      <c r="E60" s="238"/>
      <c r="F60" s="251"/>
      <c r="G60" s="130">
        <f t="shared" si="5"/>
        <v>0</v>
      </c>
      <c r="H60" s="238">
        <f t="shared" si="6"/>
        <v>0</v>
      </c>
      <c r="I60" s="238"/>
      <c r="J60" s="251"/>
      <c r="K60" s="130">
        <f t="shared" si="7"/>
        <v>0</v>
      </c>
      <c r="L60" s="238">
        <f t="shared" si="8"/>
        <v>0</v>
      </c>
      <c r="M60" s="238"/>
      <c r="N60" s="35"/>
    </row>
    <row r="61" spans="1:14" customFormat="1">
      <c r="A61" s="252" t="s">
        <v>196</v>
      </c>
      <c r="B61" s="261" t="s">
        <v>426</v>
      </c>
      <c r="C61" s="238">
        <f>SUM(C62:C66)</f>
        <v>115038138</v>
      </c>
      <c r="D61" s="238">
        <f>SUM(D62:D66)</f>
        <v>115038138</v>
      </c>
      <c r="E61" s="238">
        <f>SUM(E62:E66)</f>
        <v>7788387.8799999999</v>
      </c>
      <c r="F61" s="251">
        <f>SUM(F62:F66)</f>
        <v>15657181.91</v>
      </c>
      <c r="G61" s="130">
        <f t="shared" si="5"/>
        <v>6.0249191140254441E-2</v>
      </c>
      <c r="H61" s="238">
        <f t="shared" si="6"/>
        <v>99380956.090000004</v>
      </c>
      <c r="I61" s="238">
        <f>SUM(I62:I66)</f>
        <v>7789254.1299999999</v>
      </c>
      <c r="J61" s="251">
        <f>SUM(J62:J66)</f>
        <v>15657181.91</v>
      </c>
      <c r="K61" s="130">
        <f t="shared" si="7"/>
        <v>6.7629036784286348E-2</v>
      </c>
      <c r="L61" s="238">
        <f t="shared" si="8"/>
        <v>99380956.090000004</v>
      </c>
      <c r="M61" s="238">
        <f>SUM(M62:M66)</f>
        <v>0</v>
      </c>
      <c r="N61" s="35"/>
    </row>
    <row r="62" spans="1:14" customFormat="1" hidden="1">
      <c r="A62" s="252" t="s">
        <v>197</v>
      </c>
      <c r="B62" s="261"/>
      <c r="C62" s="238"/>
      <c r="D62" s="238"/>
      <c r="E62" s="238"/>
      <c r="F62" s="251"/>
      <c r="G62" s="130">
        <f t="shared" si="5"/>
        <v>0</v>
      </c>
      <c r="H62" s="238">
        <f t="shared" si="6"/>
        <v>0</v>
      </c>
      <c r="I62" s="238"/>
      <c r="J62" s="251"/>
      <c r="K62" s="130">
        <f t="shared" si="7"/>
        <v>0</v>
      </c>
      <c r="L62" s="238">
        <f t="shared" si="8"/>
        <v>0</v>
      </c>
      <c r="M62" s="238"/>
      <c r="N62" s="35"/>
    </row>
    <row r="63" spans="1:14" customFormat="1">
      <c r="A63" s="253" t="s">
        <v>198</v>
      </c>
      <c r="B63" s="261" t="s">
        <v>427</v>
      </c>
      <c r="C63" s="238">
        <v>115038138</v>
      </c>
      <c r="D63" s="238">
        <v>115038138</v>
      </c>
      <c r="E63" s="238">
        <v>7788387.8799999999</v>
      </c>
      <c r="F63" s="241">
        <f>7868794.03+7788387.88</f>
        <v>15657181.91</v>
      </c>
      <c r="G63" s="130">
        <f t="shared" si="5"/>
        <v>6.0249191140254441E-2</v>
      </c>
      <c r="H63" s="238">
        <f t="shared" si="6"/>
        <v>99380956.090000004</v>
      </c>
      <c r="I63" s="238">
        <v>7789254.1299999999</v>
      </c>
      <c r="J63" s="241">
        <f>7867927.78+7789254.13</f>
        <v>15657181.91</v>
      </c>
      <c r="K63" s="130">
        <f t="shared" si="7"/>
        <v>6.7629036784286348E-2</v>
      </c>
      <c r="L63" s="238">
        <f>D63-J63</f>
        <v>99380956.090000004</v>
      </c>
      <c r="M63" s="238">
        <f t="shared" ref="M63" si="9">IF($M$2=6,F63-J63,0)</f>
        <v>0</v>
      </c>
      <c r="N63" s="35"/>
    </row>
    <row r="64" spans="1:14" customFormat="1" hidden="1">
      <c r="A64" s="252" t="s">
        <v>199</v>
      </c>
      <c r="B64" s="261"/>
      <c r="C64" s="238"/>
      <c r="D64" s="238"/>
      <c r="E64" s="238"/>
      <c r="F64" s="251"/>
      <c r="G64" s="130">
        <f t="shared" si="5"/>
        <v>0</v>
      </c>
      <c r="H64" s="238">
        <f t="shared" si="6"/>
        <v>0</v>
      </c>
      <c r="I64" s="238"/>
      <c r="J64" s="251"/>
      <c r="K64" s="130">
        <f t="shared" si="7"/>
        <v>0</v>
      </c>
      <c r="L64" s="238">
        <f t="shared" si="8"/>
        <v>0</v>
      </c>
      <c r="M64" s="238"/>
      <c r="N64" s="35"/>
    </row>
    <row r="65" spans="1:14" customFormat="1" hidden="1">
      <c r="A65" s="252" t="s">
        <v>200</v>
      </c>
      <c r="B65" s="261"/>
      <c r="C65" s="238"/>
      <c r="D65" s="238"/>
      <c r="E65" s="238"/>
      <c r="F65" s="251"/>
      <c r="G65" s="130">
        <f t="shared" si="5"/>
        <v>0</v>
      </c>
      <c r="H65" s="238">
        <f t="shared" si="6"/>
        <v>0</v>
      </c>
      <c r="I65" s="238"/>
      <c r="J65" s="251"/>
      <c r="K65" s="130">
        <f t="shared" si="7"/>
        <v>0</v>
      </c>
      <c r="L65" s="238">
        <f t="shared" si="8"/>
        <v>0</v>
      </c>
      <c r="M65" s="238"/>
      <c r="N65" s="35"/>
    </row>
    <row r="66" spans="1:14" customFormat="1" hidden="1">
      <c r="A66" s="252" t="s">
        <v>162</v>
      </c>
      <c r="B66" s="261"/>
      <c r="C66" s="238"/>
      <c r="D66" s="238"/>
      <c r="E66" s="238"/>
      <c r="F66" s="251"/>
      <c r="G66" s="130">
        <f t="shared" si="5"/>
        <v>0</v>
      </c>
      <c r="H66" s="238">
        <f t="shared" si="6"/>
        <v>0</v>
      </c>
      <c r="I66" s="238"/>
      <c r="J66" s="251"/>
      <c r="K66" s="130">
        <f t="shared" si="7"/>
        <v>0</v>
      </c>
      <c r="L66" s="238">
        <f t="shared" si="8"/>
        <v>0</v>
      </c>
      <c r="M66" s="238"/>
      <c r="N66" s="35"/>
    </row>
    <row r="67" spans="1:14" customFormat="1" hidden="1">
      <c r="A67" s="252" t="s">
        <v>201</v>
      </c>
      <c r="B67" s="261"/>
      <c r="C67" s="238">
        <f>SUM(C68:C74)</f>
        <v>0</v>
      </c>
      <c r="D67" s="238">
        <f>SUM(D68:D74)</f>
        <v>0</v>
      </c>
      <c r="E67" s="238">
        <f>SUM(E68:E74)</f>
        <v>0</v>
      </c>
      <c r="F67" s="251">
        <f>SUM(F68:F74)</f>
        <v>0</v>
      </c>
      <c r="G67" s="130">
        <f t="shared" si="5"/>
        <v>0</v>
      </c>
      <c r="H67" s="238">
        <f t="shared" si="6"/>
        <v>0</v>
      </c>
      <c r="I67" s="238">
        <f>SUM(I68:I74)</f>
        <v>0</v>
      </c>
      <c r="J67" s="251">
        <f>SUM(J68:J74)</f>
        <v>0</v>
      </c>
      <c r="K67" s="130">
        <f t="shared" si="7"/>
        <v>0</v>
      </c>
      <c r="L67" s="238">
        <f t="shared" si="8"/>
        <v>0</v>
      </c>
      <c r="M67" s="238">
        <f>SUM(M68:M74)</f>
        <v>0</v>
      </c>
      <c r="N67" s="35"/>
    </row>
    <row r="68" spans="1:14" customFormat="1" hidden="1">
      <c r="A68" s="252" t="s">
        <v>202</v>
      </c>
      <c r="B68" s="261"/>
      <c r="C68" s="238"/>
      <c r="D68" s="238"/>
      <c r="E68" s="238"/>
      <c r="F68" s="251"/>
      <c r="G68" s="130">
        <f t="shared" si="5"/>
        <v>0</v>
      </c>
      <c r="H68" s="238">
        <f t="shared" si="6"/>
        <v>0</v>
      </c>
      <c r="I68" s="238"/>
      <c r="J68" s="251"/>
      <c r="K68" s="130">
        <f t="shared" si="7"/>
        <v>0</v>
      </c>
      <c r="L68" s="238">
        <f t="shared" si="8"/>
        <v>0</v>
      </c>
      <c r="M68" s="238"/>
      <c r="N68" s="35"/>
    </row>
    <row r="69" spans="1:14" customFormat="1" hidden="1">
      <c r="A69" s="252" t="s">
        <v>203</v>
      </c>
      <c r="B69" s="261"/>
      <c r="C69" s="238"/>
      <c r="D69" s="238"/>
      <c r="E69" s="238"/>
      <c r="F69" s="251"/>
      <c r="G69" s="130">
        <f t="shared" si="5"/>
        <v>0</v>
      </c>
      <c r="H69" s="238">
        <f t="shared" si="6"/>
        <v>0</v>
      </c>
      <c r="I69" s="238"/>
      <c r="J69" s="251"/>
      <c r="K69" s="130">
        <f t="shared" si="7"/>
        <v>0</v>
      </c>
      <c r="L69" s="238">
        <f t="shared" si="8"/>
        <v>0</v>
      </c>
      <c r="M69" s="238"/>
      <c r="N69" s="35"/>
    </row>
    <row r="70" spans="1:14" customFormat="1" hidden="1">
      <c r="A70" s="252" t="s">
        <v>204</v>
      </c>
      <c r="B70" s="261"/>
      <c r="C70" s="238"/>
      <c r="D70" s="238"/>
      <c r="E70" s="238"/>
      <c r="F70" s="251"/>
      <c r="G70" s="130">
        <f t="shared" si="5"/>
        <v>0</v>
      </c>
      <c r="H70" s="238">
        <f t="shared" si="6"/>
        <v>0</v>
      </c>
      <c r="I70" s="238"/>
      <c r="J70" s="251"/>
      <c r="K70" s="130">
        <f t="shared" si="7"/>
        <v>0</v>
      </c>
      <c r="L70" s="238">
        <f t="shared" si="8"/>
        <v>0</v>
      </c>
      <c r="M70" s="238"/>
      <c r="N70" s="35"/>
    </row>
    <row r="71" spans="1:14" customFormat="1" hidden="1">
      <c r="A71" s="252" t="s">
        <v>205</v>
      </c>
      <c r="B71" s="261"/>
      <c r="C71" s="238"/>
      <c r="D71" s="238"/>
      <c r="E71" s="238"/>
      <c r="F71" s="251"/>
      <c r="G71" s="130">
        <f t="shared" si="5"/>
        <v>0</v>
      </c>
      <c r="H71" s="238">
        <f t="shared" si="6"/>
        <v>0</v>
      </c>
      <c r="I71" s="238"/>
      <c r="J71" s="251"/>
      <c r="K71" s="130">
        <f t="shared" si="7"/>
        <v>0</v>
      </c>
      <c r="L71" s="238">
        <f t="shared" si="8"/>
        <v>0</v>
      </c>
      <c r="M71" s="238"/>
      <c r="N71" s="35"/>
    </row>
    <row r="72" spans="1:14" customFormat="1" hidden="1">
      <c r="A72" s="252" t="s">
        <v>206</v>
      </c>
      <c r="B72" s="261"/>
      <c r="C72" s="238"/>
      <c r="D72" s="238"/>
      <c r="E72" s="238"/>
      <c r="F72" s="251"/>
      <c r="G72" s="130">
        <f t="shared" si="5"/>
        <v>0</v>
      </c>
      <c r="H72" s="238">
        <f t="shared" si="6"/>
        <v>0</v>
      </c>
      <c r="I72" s="238"/>
      <c r="J72" s="251"/>
      <c r="K72" s="130">
        <f t="shared" si="7"/>
        <v>0</v>
      </c>
      <c r="L72" s="238">
        <f t="shared" si="8"/>
        <v>0</v>
      </c>
      <c r="M72" s="238"/>
      <c r="N72" s="35"/>
    </row>
    <row r="73" spans="1:14" customFormat="1" hidden="1">
      <c r="A73" s="252" t="s">
        <v>207</v>
      </c>
      <c r="B73" s="261"/>
      <c r="C73" s="238"/>
      <c r="D73" s="238"/>
      <c r="E73" s="238"/>
      <c r="F73" s="251"/>
      <c r="G73" s="130">
        <f t="shared" si="5"/>
        <v>0</v>
      </c>
      <c r="H73" s="238">
        <f t="shared" si="6"/>
        <v>0</v>
      </c>
      <c r="I73" s="238"/>
      <c r="J73" s="251"/>
      <c r="K73" s="130">
        <f t="shared" si="7"/>
        <v>0</v>
      </c>
      <c r="L73" s="238">
        <f t="shared" si="8"/>
        <v>0</v>
      </c>
      <c r="M73" s="238"/>
      <c r="N73" s="35"/>
    </row>
    <row r="74" spans="1:14" customFormat="1" hidden="1">
      <c r="A74" s="252" t="s">
        <v>162</v>
      </c>
      <c r="B74" s="261"/>
      <c r="C74" s="238"/>
      <c r="D74" s="238"/>
      <c r="E74" s="238"/>
      <c r="F74" s="251"/>
      <c r="G74" s="130">
        <f t="shared" si="5"/>
        <v>0</v>
      </c>
      <c r="H74" s="238">
        <f t="shared" si="6"/>
        <v>0</v>
      </c>
      <c r="I74" s="238"/>
      <c r="J74" s="251"/>
      <c r="K74" s="130">
        <f t="shared" si="7"/>
        <v>0</v>
      </c>
      <c r="L74" s="238">
        <f t="shared" si="8"/>
        <v>0</v>
      </c>
      <c r="M74" s="238"/>
      <c r="N74" s="35"/>
    </row>
    <row r="75" spans="1:14" customFormat="1" hidden="1">
      <c r="A75" s="252" t="s">
        <v>208</v>
      </c>
      <c r="B75" s="261"/>
      <c r="C75" s="238">
        <f>SUM(C76:C80)</f>
        <v>0</v>
      </c>
      <c r="D75" s="238">
        <f>SUM(D76:D80)</f>
        <v>0</v>
      </c>
      <c r="E75" s="238">
        <f>SUM(E76:E80)</f>
        <v>0</v>
      </c>
      <c r="F75" s="251">
        <f>SUM(F76:F80)</f>
        <v>0</v>
      </c>
      <c r="G75" s="130">
        <f t="shared" si="5"/>
        <v>0</v>
      </c>
      <c r="H75" s="238">
        <f t="shared" si="6"/>
        <v>0</v>
      </c>
      <c r="I75" s="238">
        <f>SUM(I76:I80)</f>
        <v>0</v>
      </c>
      <c r="J75" s="251">
        <f>SUM(J76:J80)</f>
        <v>0</v>
      </c>
      <c r="K75" s="130">
        <f t="shared" si="7"/>
        <v>0</v>
      </c>
      <c r="L75" s="238">
        <f t="shared" si="8"/>
        <v>0</v>
      </c>
      <c r="M75" s="238">
        <f>SUM(M76:M80)</f>
        <v>0</v>
      </c>
      <c r="N75" s="35"/>
    </row>
    <row r="76" spans="1:14" customFormat="1" hidden="1">
      <c r="A76" s="252" t="s">
        <v>209</v>
      </c>
      <c r="B76" s="261"/>
      <c r="C76" s="238"/>
      <c r="D76" s="238"/>
      <c r="E76" s="238"/>
      <c r="F76" s="251"/>
      <c r="G76" s="130">
        <f t="shared" si="5"/>
        <v>0</v>
      </c>
      <c r="H76" s="238">
        <f t="shared" si="6"/>
        <v>0</v>
      </c>
      <c r="I76" s="238"/>
      <c r="J76" s="251"/>
      <c r="K76" s="130">
        <f t="shared" si="7"/>
        <v>0</v>
      </c>
      <c r="L76" s="238">
        <f t="shared" si="8"/>
        <v>0</v>
      </c>
      <c r="M76" s="238"/>
      <c r="N76" s="35"/>
    </row>
    <row r="77" spans="1:14" customFormat="1" hidden="1">
      <c r="A77" s="252" t="s">
        <v>210</v>
      </c>
      <c r="B77" s="261"/>
      <c r="C77" s="238"/>
      <c r="D77" s="238"/>
      <c r="E77" s="238"/>
      <c r="F77" s="251"/>
      <c r="G77" s="130">
        <f t="shared" si="5"/>
        <v>0</v>
      </c>
      <c r="H77" s="238">
        <f t="shared" si="6"/>
        <v>0</v>
      </c>
      <c r="I77" s="238"/>
      <c r="J77" s="251"/>
      <c r="K77" s="130">
        <f t="shared" si="7"/>
        <v>0</v>
      </c>
      <c r="L77" s="238">
        <f t="shared" si="8"/>
        <v>0</v>
      </c>
      <c r="M77" s="238"/>
      <c r="N77" s="35"/>
    </row>
    <row r="78" spans="1:14" customFormat="1" hidden="1">
      <c r="A78" s="252" t="s">
        <v>211</v>
      </c>
      <c r="B78" s="261"/>
      <c r="C78" s="238"/>
      <c r="D78" s="238"/>
      <c r="E78" s="238"/>
      <c r="F78" s="251"/>
      <c r="G78" s="130">
        <f t="shared" si="5"/>
        <v>0</v>
      </c>
      <c r="H78" s="238">
        <f t="shared" si="6"/>
        <v>0</v>
      </c>
      <c r="I78" s="238"/>
      <c r="J78" s="251"/>
      <c r="K78" s="130">
        <f t="shared" si="7"/>
        <v>0</v>
      </c>
      <c r="L78" s="238">
        <f t="shared" si="8"/>
        <v>0</v>
      </c>
      <c r="M78" s="238"/>
      <c r="N78" s="35"/>
    </row>
    <row r="79" spans="1:14" customFormat="1" hidden="1">
      <c r="A79" s="252" t="s">
        <v>212</v>
      </c>
      <c r="B79" s="261"/>
      <c r="C79" s="238"/>
      <c r="D79" s="238"/>
      <c r="E79" s="238"/>
      <c r="F79" s="251"/>
      <c r="G79" s="130">
        <f t="shared" ref="G79:G110" si="10">F79/F$182</f>
        <v>0</v>
      </c>
      <c r="H79" s="238">
        <f t="shared" ref="H79:H110" si="11">D79-F79</f>
        <v>0</v>
      </c>
      <c r="I79" s="238"/>
      <c r="J79" s="251"/>
      <c r="K79" s="130">
        <f t="shared" ref="K79:K110" si="12">J79/J$182</f>
        <v>0</v>
      </c>
      <c r="L79" s="238">
        <f t="shared" ref="L79:L110" si="13">D79-J79</f>
        <v>0</v>
      </c>
      <c r="M79" s="238"/>
      <c r="N79" s="35"/>
    </row>
    <row r="80" spans="1:14" customFormat="1" hidden="1">
      <c r="A80" s="252" t="s">
        <v>162</v>
      </c>
      <c r="B80" s="261"/>
      <c r="C80" s="238"/>
      <c r="D80" s="238"/>
      <c r="E80" s="238"/>
      <c r="F80" s="251"/>
      <c r="G80" s="130">
        <f t="shared" si="10"/>
        <v>0</v>
      </c>
      <c r="H80" s="238">
        <f t="shared" si="11"/>
        <v>0</v>
      </c>
      <c r="I80" s="238"/>
      <c r="J80" s="251"/>
      <c r="K80" s="130">
        <f t="shared" si="12"/>
        <v>0</v>
      </c>
      <c r="L80" s="238">
        <f t="shared" si="13"/>
        <v>0</v>
      </c>
      <c r="M80" s="238"/>
      <c r="N80" s="35"/>
    </row>
    <row r="81" spans="1:14" customFormat="1" hidden="1">
      <c r="A81" s="252" t="s">
        <v>213</v>
      </c>
      <c r="B81" s="261"/>
      <c r="C81" s="238">
        <f>SUM(C82:C90)</f>
        <v>0</v>
      </c>
      <c r="D81" s="238">
        <f>SUM(D82:D90)</f>
        <v>0</v>
      </c>
      <c r="E81" s="238">
        <f>SUM(E82:E90)</f>
        <v>0</v>
      </c>
      <c r="F81" s="251">
        <f>SUM(F82:F90)</f>
        <v>0</v>
      </c>
      <c r="G81" s="130">
        <f t="shared" si="10"/>
        <v>0</v>
      </c>
      <c r="H81" s="238">
        <f t="shared" si="11"/>
        <v>0</v>
      </c>
      <c r="I81" s="238">
        <f>SUM(I82:I90)</f>
        <v>0</v>
      </c>
      <c r="J81" s="251">
        <f>SUM(J82:J90)</f>
        <v>0</v>
      </c>
      <c r="K81" s="130">
        <f t="shared" si="12"/>
        <v>0</v>
      </c>
      <c r="L81" s="238">
        <f t="shared" si="13"/>
        <v>0</v>
      </c>
      <c r="M81" s="238">
        <f>SUM(M82:M90)</f>
        <v>0</v>
      </c>
      <c r="N81" s="35"/>
    </row>
    <row r="82" spans="1:14" customFormat="1" hidden="1">
      <c r="A82" s="252" t="s">
        <v>214</v>
      </c>
      <c r="B82" s="261"/>
      <c r="C82" s="238"/>
      <c r="D82" s="238"/>
      <c r="E82" s="238"/>
      <c r="F82" s="251"/>
      <c r="G82" s="130">
        <f t="shared" si="10"/>
        <v>0</v>
      </c>
      <c r="H82" s="238">
        <f t="shared" si="11"/>
        <v>0</v>
      </c>
      <c r="I82" s="238"/>
      <c r="J82" s="251"/>
      <c r="K82" s="130">
        <f t="shared" si="12"/>
        <v>0</v>
      </c>
      <c r="L82" s="238">
        <f t="shared" si="13"/>
        <v>0</v>
      </c>
      <c r="M82" s="238"/>
      <c r="N82" s="35"/>
    </row>
    <row r="83" spans="1:14" customFormat="1" hidden="1">
      <c r="A83" s="252" t="s">
        <v>215</v>
      </c>
      <c r="B83" s="261"/>
      <c r="C83" s="238"/>
      <c r="D83" s="238"/>
      <c r="E83" s="238"/>
      <c r="F83" s="251"/>
      <c r="G83" s="130">
        <f t="shared" si="10"/>
        <v>0</v>
      </c>
      <c r="H83" s="238">
        <f t="shared" si="11"/>
        <v>0</v>
      </c>
      <c r="I83" s="238"/>
      <c r="J83" s="251"/>
      <c r="K83" s="130">
        <f t="shared" si="12"/>
        <v>0</v>
      </c>
      <c r="L83" s="238">
        <f t="shared" si="13"/>
        <v>0</v>
      </c>
      <c r="M83" s="238"/>
      <c r="N83" s="35"/>
    </row>
    <row r="84" spans="1:14" customFormat="1" hidden="1">
      <c r="A84" s="252" t="s">
        <v>216</v>
      </c>
      <c r="B84" s="261"/>
      <c r="C84" s="238"/>
      <c r="D84" s="238"/>
      <c r="E84" s="238"/>
      <c r="F84" s="251"/>
      <c r="G84" s="130">
        <f t="shared" si="10"/>
        <v>0</v>
      </c>
      <c r="H84" s="238">
        <f t="shared" si="11"/>
        <v>0</v>
      </c>
      <c r="I84" s="238"/>
      <c r="J84" s="251"/>
      <c r="K84" s="130">
        <f t="shared" si="12"/>
        <v>0</v>
      </c>
      <c r="L84" s="238">
        <f t="shared" si="13"/>
        <v>0</v>
      </c>
      <c r="M84" s="238"/>
      <c r="N84" s="35"/>
    </row>
    <row r="85" spans="1:14" customFormat="1" hidden="1">
      <c r="A85" s="252" t="s">
        <v>217</v>
      </c>
      <c r="B85" s="261"/>
      <c r="C85" s="238"/>
      <c r="D85" s="238"/>
      <c r="E85" s="238"/>
      <c r="F85" s="251"/>
      <c r="G85" s="130">
        <f t="shared" si="10"/>
        <v>0</v>
      </c>
      <c r="H85" s="238">
        <f t="shared" si="11"/>
        <v>0</v>
      </c>
      <c r="I85" s="238"/>
      <c r="J85" s="251"/>
      <c r="K85" s="130">
        <f t="shared" si="12"/>
        <v>0</v>
      </c>
      <c r="L85" s="238">
        <f t="shared" si="13"/>
        <v>0</v>
      </c>
      <c r="M85" s="238"/>
      <c r="N85" s="35"/>
    </row>
    <row r="86" spans="1:14" customFormat="1" hidden="1">
      <c r="A86" s="252" t="s">
        <v>218</v>
      </c>
      <c r="B86" s="261"/>
      <c r="C86" s="238"/>
      <c r="D86" s="238"/>
      <c r="E86" s="238"/>
      <c r="F86" s="251"/>
      <c r="G86" s="130">
        <f t="shared" si="10"/>
        <v>0</v>
      </c>
      <c r="H86" s="238">
        <f t="shared" si="11"/>
        <v>0</v>
      </c>
      <c r="I86" s="238"/>
      <c r="J86" s="251"/>
      <c r="K86" s="130">
        <f t="shared" si="12"/>
        <v>0</v>
      </c>
      <c r="L86" s="238">
        <f t="shared" si="13"/>
        <v>0</v>
      </c>
      <c r="M86" s="238"/>
      <c r="N86" s="35"/>
    </row>
    <row r="87" spans="1:14" customFormat="1" hidden="1">
      <c r="A87" s="252" t="s">
        <v>219</v>
      </c>
      <c r="B87" s="261"/>
      <c r="C87" s="238"/>
      <c r="D87" s="238"/>
      <c r="E87" s="238"/>
      <c r="F87" s="251"/>
      <c r="G87" s="130">
        <f t="shared" si="10"/>
        <v>0</v>
      </c>
      <c r="H87" s="238">
        <f t="shared" si="11"/>
        <v>0</v>
      </c>
      <c r="I87" s="238"/>
      <c r="J87" s="251"/>
      <c r="K87" s="130">
        <f t="shared" si="12"/>
        <v>0</v>
      </c>
      <c r="L87" s="238">
        <f t="shared" si="13"/>
        <v>0</v>
      </c>
      <c r="M87" s="238"/>
      <c r="N87" s="35"/>
    </row>
    <row r="88" spans="1:14" customFormat="1" hidden="1">
      <c r="A88" s="252" t="s">
        <v>220</v>
      </c>
      <c r="B88" s="261"/>
      <c r="C88" s="238"/>
      <c r="D88" s="238"/>
      <c r="E88" s="238"/>
      <c r="F88" s="251"/>
      <c r="G88" s="130">
        <f t="shared" si="10"/>
        <v>0</v>
      </c>
      <c r="H88" s="238">
        <f t="shared" si="11"/>
        <v>0</v>
      </c>
      <c r="I88" s="238"/>
      <c r="J88" s="251"/>
      <c r="K88" s="130">
        <f t="shared" si="12"/>
        <v>0</v>
      </c>
      <c r="L88" s="238">
        <f t="shared" si="13"/>
        <v>0</v>
      </c>
      <c r="M88" s="238"/>
      <c r="N88" s="35"/>
    </row>
    <row r="89" spans="1:14" customFormat="1" hidden="1">
      <c r="A89" s="252" t="s">
        <v>221</v>
      </c>
      <c r="B89" s="261"/>
      <c r="C89" s="238"/>
      <c r="D89" s="238"/>
      <c r="E89" s="238"/>
      <c r="F89" s="251"/>
      <c r="G89" s="130">
        <f t="shared" si="10"/>
        <v>0</v>
      </c>
      <c r="H89" s="238">
        <f t="shared" si="11"/>
        <v>0</v>
      </c>
      <c r="I89" s="238"/>
      <c r="J89" s="251"/>
      <c r="K89" s="130">
        <f t="shared" si="12"/>
        <v>0</v>
      </c>
      <c r="L89" s="238">
        <f t="shared" si="13"/>
        <v>0</v>
      </c>
      <c r="M89" s="238"/>
      <c r="N89" s="35"/>
    </row>
    <row r="90" spans="1:14" customFormat="1" hidden="1">
      <c r="A90" s="252" t="s">
        <v>162</v>
      </c>
      <c r="B90" s="261"/>
      <c r="C90" s="238"/>
      <c r="D90" s="238"/>
      <c r="E90" s="238"/>
      <c r="F90" s="251"/>
      <c r="G90" s="130">
        <f t="shared" si="10"/>
        <v>0</v>
      </c>
      <c r="H90" s="238">
        <f t="shared" si="11"/>
        <v>0</v>
      </c>
      <c r="I90" s="238"/>
      <c r="J90" s="251"/>
      <c r="K90" s="130">
        <f t="shared" si="12"/>
        <v>0</v>
      </c>
      <c r="L90" s="238">
        <f t="shared" si="13"/>
        <v>0</v>
      </c>
      <c r="M90" s="238"/>
      <c r="N90" s="35"/>
    </row>
    <row r="91" spans="1:14" customFormat="1" hidden="1">
      <c r="A91" s="252" t="s">
        <v>222</v>
      </c>
      <c r="B91" s="261"/>
      <c r="C91" s="238">
        <f>SUM(C92:C94)</f>
        <v>0</v>
      </c>
      <c r="D91" s="238">
        <f>SUM(D92:D94)</f>
        <v>0</v>
      </c>
      <c r="E91" s="238">
        <f>SUM(E92:E94)</f>
        <v>0</v>
      </c>
      <c r="F91" s="251">
        <f>SUM(F92:F94)</f>
        <v>0</v>
      </c>
      <c r="G91" s="130">
        <f t="shared" si="10"/>
        <v>0</v>
      </c>
      <c r="H91" s="238">
        <f t="shared" si="11"/>
        <v>0</v>
      </c>
      <c r="I91" s="238">
        <f>SUM(I92:I94)</f>
        <v>0</v>
      </c>
      <c r="J91" s="251">
        <f>SUM(J92:J94)</f>
        <v>0</v>
      </c>
      <c r="K91" s="130">
        <f t="shared" si="12"/>
        <v>0</v>
      </c>
      <c r="L91" s="238">
        <f t="shared" si="13"/>
        <v>0</v>
      </c>
      <c r="M91" s="238">
        <f>SUM(M92:M94)</f>
        <v>0</v>
      </c>
      <c r="N91" s="35"/>
    </row>
    <row r="92" spans="1:14" customFormat="1" hidden="1">
      <c r="A92" s="252" t="s">
        <v>223</v>
      </c>
      <c r="B92" s="261"/>
      <c r="C92" s="238"/>
      <c r="D92" s="238"/>
      <c r="E92" s="238"/>
      <c r="F92" s="251"/>
      <c r="G92" s="130">
        <f t="shared" si="10"/>
        <v>0</v>
      </c>
      <c r="H92" s="238">
        <f t="shared" si="11"/>
        <v>0</v>
      </c>
      <c r="I92" s="238"/>
      <c r="J92" s="251"/>
      <c r="K92" s="130">
        <f t="shared" si="12"/>
        <v>0</v>
      </c>
      <c r="L92" s="238">
        <f t="shared" si="13"/>
        <v>0</v>
      </c>
      <c r="M92" s="238"/>
      <c r="N92" s="35"/>
    </row>
    <row r="93" spans="1:14" customFormat="1" hidden="1">
      <c r="A93" s="252" t="s">
        <v>224</v>
      </c>
      <c r="B93" s="261"/>
      <c r="C93" s="238"/>
      <c r="D93" s="238"/>
      <c r="E93" s="238"/>
      <c r="F93" s="251"/>
      <c r="G93" s="130">
        <f t="shared" si="10"/>
        <v>0</v>
      </c>
      <c r="H93" s="238">
        <f t="shared" si="11"/>
        <v>0</v>
      </c>
      <c r="I93" s="238"/>
      <c r="J93" s="251"/>
      <c r="K93" s="130">
        <f t="shared" si="12"/>
        <v>0</v>
      </c>
      <c r="L93" s="238">
        <f t="shared" si="13"/>
        <v>0</v>
      </c>
      <c r="M93" s="238"/>
      <c r="N93" s="35"/>
    </row>
    <row r="94" spans="1:14" customFormat="1" hidden="1">
      <c r="A94" s="252" t="s">
        <v>162</v>
      </c>
      <c r="B94" s="261"/>
      <c r="C94" s="238"/>
      <c r="D94" s="238"/>
      <c r="E94" s="238"/>
      <c r="F94" s="251"/>
      <c r="G94" s="130">
        <f t="shared" si="10"/>
        <v>0</v>
      </c>
      <c r="H94" s="238">
        <f t="shared" si="11"/>
        <v>0</v>
      </c>
      <c r="I94" s="238"/>
      <c r="J94" s="251"/>
      <c r="K94" s="130">
        <f t="shared" si="12"/>
        <v>0</v>
      </c>
      <c r="L94" s="238">
        <f t="shared" si="13"/>
        <v>0</v>
      </c>
      <c r="M94" s="238"/>
      <c r="N94" s="35"/>
    </row>
    <row r="95" spans="1:14" customFormat="1" hidden="1">
      <c r="A95" s="252" t="s">
        <v>225</v>
      </c>
      <c r="B95" s="261"/>
      <c r="C95" s="238">
        <f>SUM(C96:C99)</f>
        <v>0</v>
      </c>
      <c r="D95" s="238">
        <f>SUM(D96:D99)</f>
        <v>0</v>
      </c>
      <c r="E95" s="238">
        <f>SUM(E96:E99)</f>
        <v>0</v>
      </c>
      <c r="F95" s="251">
        <f>SUM(F96:F99)</f>
        <v>0</v>
      </c>
      <c r="G95" s="130">
        <f t="shared" si="10"/>
        <v>0</v>
      </c>
      <c r="H95" s="238">
        <f t="shared" si="11"/>
        <v>0</v>
      </c>
      <c r="I95" s="238">
        <f>SUM(I96:I99)</f>
        <v>0</v>
      </c>
      <c r="J95" s="251">
        <f>SUM(J96:J99)</f>
        <v>0</v>
      </c>
      <c r="K95" s="130">
        <f t="shared" si="12"/>
        <v>0</v>
      </c>
      <c r="L95" s="238">
        <f t="shared" si="13"/>
        <v>0</v>
      </c>
      <c r="M95" s="238">
        <f>SUM(M96:M99)</f>
        <v>0</v>
      </c>
      <c r="N95" s="35"/>
    </row>
    <row r="96" spans="1:14" customFormat="1" hidden="1">
      <c r="A96" s="252" t="s">
        <v>226</v>
      </c>
      <c r="B96" s="261"/>
      <c r="C96" s="238"/>
      <c r="D96" s="238"/>
      <c r="E96" s="238"/>
      <c r="F96" s="251"/>
      <c r="G96" s="130">
        <f t="shared" si="10"/>
        <v>0</v>
      </c>
      <c r="H96" s="238">
        <f t="shared" si="11"/>
        <v>0</v>
      </c>
      <c r="I96" s="238"/>
      <c r="J96" s="251"/>
      <c r="K96" s="130">
        <f t="shared" si="12"/>
        <v>0</v>
      </c>
      <c r="L96" s="238">
        <f t="shared" si="13"/>
        <v>0</v>
      </c>
      <c r="M96" s="238"/>
      <c r="N96" s="35"/>
    </row>
    <row r="97" spans="1:14" customFormat="1" hidden="1">
      <c r="A97" s="252" t="s">
        <v>227</v>
      </c>
      <c r="B97" s="261"/>
      <c r="C97" s="238"/>
      <c r="D97" s="238"/>
      <c r="E97" s="238"/>
      <c r="F97" s="251"/>
      <c r="G97" s="130">
        <f t="shared" si="10"/>
        <v>0</v>
      </c>
      <c r="H97" s="238">
        <f t="shared" si="11"/>
        <v>0</v>
      </c>
      <c r="I97" s="238"/>
      <c r="J97" s="251"/>
      <c r="K97" s="130">
        <f t="shared" si="12"/>
        <v>0</v>
      </c>
      <c r="L97" s="238">
        <f t="shared" si="13"/>
        <v>0</v>
      </c>
      <c r="M97" s="238"/>
      <c r="N97" s="35"/>
    </row>
    <row r="98" spans="1:14" customFormat="1" hidden="1">
      <c r="A98" s="252" t="s">
        <v>228</v>
      </c>
      <c r="B98" s="261"/>
      <c r="C98" s="238"/>
      <c r="D98" s="238"/>
      <c r="E98" s="238"/>
      <c r="F98" s="251"/>
      <c r="G98" s="130">
        <f t="shared" si="10"/>
        <v>0</v>
      </c>
      <c r="H98" s="238">
        <f t="shared" si="11"/>
        <v>0</v>
      </c>
      <c r="I98" s="238"/>
      <c r="J98" s="251"/>
      <c r="K98" s="130">
        <f t="shared" si="12"/>
        <v>0</v>
      </c>
      <c r="L98" s="238">
        <f t="shared" si="13"/>
        <v>0</v>
      </c>
      <c r="M98" s="238"/>
      <c r="N98" s="35"/>
    </row>
    <row r="99" spans="1:14" customFormat="1" hidden="1">
      <c r="A99" s="252" t="s">
        <v>162</v>
      </c>
      <c r="B99" s="261"/>
      <c r="C99" s="238"/>
      <c r="D99" s="238"/>
      <c r="E99" s="238"/>
      <c r="F99" s="251"/>
      <c r="G99" s="130">
        <f t="shared" si="10"/>
        <v>0</v>
      </c>
      <c r="H99" s="238">
        <f t="shared" si="11"/>
        <v>0</v>
      </c>
      <c r="I99" s="238"/>
      <c r="J99" s="251"/>
      <c r="K99" s="130">
        <f t="shared" si="12"/>
        <v>0</v>
      </c>
      <c r="L99" s="238">
        <f t="shared" si="13"/>
        <v>0</v>
      </c>
      <c r="M99" s="238"/>
      <c r="N99" s="35"/>
    </row>
    <row r="100" spans="1:14" customFormat="1" hidden="1">
      <c r="A100" s="252" t="s">
        <v>229</v>
      </c>
      <c r="B100" s="261"/>
      <c r="C100" s="238">
        <f>SUM(C101:C104)</f>
        <v>0</v>
      </c>
      <c r="D100" s="238">
        <f>SUM(D101:D104)</f>
        <v>0</v>
      </c>
      <c r="E100" s="238">
        <f>SUM(E101:E104)</f>
        <v>0</v>
      </c>
      <c r="F100" s="251">
        <f>SUM(F101:F104)</f>
        <v>0</v>
      </c>
      <c r="G100" s="130">
        <f t="shared" si="10"/>
        <v>0</v>
      </c>
      <c r="H100" s="238">
        <f t="shared" si="11"/>
        <v>0</v>
      </c>
      <c r="I100" s="238">
        <f>SUM(I101:I104)</f>
        <v>0</v>
      </c>
      <c r="J100" s="251">
        <f>SUM(J101:J104)</f>
        <v>0</v>
      </c>
      <c r="K100" s="130">
        <f t="shared" si="12"/>
        <v>0</v>
      </c>
      <c r="L100" s="238">
        <f t="shared" si="13"/>
        <v>0</v>
      </c>
      <c r="M100" s="238">
        <f>SUM(M101:M104)</f>
        <v>0</v>
      </c>
      <c r="N100" s="35"/>
    </row>
    <row r="101" spans="1:14" customFormat="1" hidden="1">
      <c r="A101" s="252" t="s">
        <v>230</v>
      </c>
      <c r="B101" s="261"/>
      <c r="C101" s="238"/>
      <c r="D101" s="238"/>
      <c r="E101" s="238"/>
      <c r="F101" s="251"/>
      <c r="G101" s="130">
        <f t="shared" si="10"/>
        <v>0</v>
      </c>
      <c r="H101" s="238">
        <f t="shared" si="11"/>
        <v>0</v>
      </c>
      <c r="I101" s="238"/>
      <c r="J101" s="251"/>
      <c r="K101" s="130">
        <f t="shared" si="12"/>
        <v>0</v>
      </c>
      <c r="L101" s="238">
        <f t="shared" si="13"/>
        <v>0</v>
      </c>
      <c r="M101" s="238"/>
      <c r="N101" s="35"/>
    </row>
    <row r="102" spans="1:14" customFormat="1" hidden="1">
      <c r="A102" s="252" t="s">
        <v>231</v>
      </c>
      <c r="B102" s="261"/>
      <c r="C102" s="238"/>
      <c r="D102" s="238"/>
      <c r="E102" s="238"/>
      <c r="F102" s="251"/>
      <c r="G102" s="130">
        <f t="shared" si="10"/>
        <v>0</v>
      </c>
      <c r="H102" s="238">
        <f t="shared" si="11"/>
        <v>0</v>
      </c>
      <c r="I102" s="238"/>
      <c r="J102" s="251"/>
      <c r="K102" s="130">
        <f t="shared" si="12"/>
        <v>0</v>
      </c>
      <c r="L102" s="238">
        <f t="shared" si="13"/>
        <v>0</v>
      </c>
      <c r="M102" s="238"/>
      <c r="N102" s="35"/>
    </row>
    <row r="103" spans="1:14" customFormat="1" hidden="1">
      <c r="A103" s="252" t="s">
        <v>232</v>
      </c>
      <c r="B103" s="261"/>
      <c r="C103" s="238"/>
      <c r="D103" s="238"/>
      <c r="E103" s="238"/>
      <c r="F103" s="251"/>
      <c r="G103" s="130">
        <f t="shared" si="10"/>
        <v>0</v>
      </c>
      <c r="H103" s="238">
        <f t="shared" si="11"/>
        <v>0</v>
      </c>
      <c r="I103" s="238"/>
      <c r="J103" s="251"/>
      <c r="K103" s="130">
        <f t="shared" si="12"/>
        <v>0</v>
      </c>
      <c r="L103" s="238">
        <f t="shared" si="13"/>
        <v>0</v>
      </c>
      <c r="M103" s="238"/>
      <c r="N103" s="35"/>
    </row>
    <row r="104" spans="1:14" customFormat="1" hidden="1">
      <c r="A104" s="252" t="s">
        <v>162</v>
      </c>
      <c r="B104" s="261"/>
      <c r="C104" s="238"/>
      <c r="D104" s="238"/>
      <c r="E104" s="238"/>
      <c r="F104" s="251"/>
      <c r="G104" s="130">
        <f t="shared" si="10"/>
        <v>0</v>
      </c>
      <c r="H104" s="238">
        <f t="shared" si="11"/>
        <v>0</v>
      </c>
      <c r="I104" s="238"/>
      <c r="J104" s="251"/>
      <c r="K104" s="130">
        <f t="shared" si="12"/>
        <v>0</v>
      </c>
      <c r="L104" s="238">
        <f t="shared" si="13"/>
        <v>0</v>
      </c>
      <c r="M104" s="238"/>
      <c r="N104" s="35"/>
    </row>
    <row r="105" spans="1:14" customFormat="1" hidden="1">
      <c r="A105" s="252" t="s">
        <v>233</v>
      </c>
      <c r="B105" s="261"/>
      <c r="C105" s="238">
        <f>SUM(C106:C108)</f>
        <v>0</v>
      </c>
      <c r="D105" s="238">
        <f>SUM(D106:D108)</f>
        <v>0</v>
      </c>
      <c r="E105" s="238">
        <f>SUM(E106:E108)</f>
        <v>0</v>
      </c>
      <c r="F105" s="251">
        <f>SUM(F106:F108)</f>
        <v>0</v>
      </c>
      <c r="G105" s="130">
        <f t="shared" si="10"/>
        <v>0</v>
      </c>
      <c r="H105" s="238">
        <f t="shared" si="11"/>
        <v>0</v>
      </c>
      <c r="I105" s="238">
        <f>SUM(I106:I108)</f>
        <v>0</v>
      </c>
      <c r="J105" s="251">
        <f>SUM(J106:J108)</f>
        <v>0</v>
      </c>
      <c r="K105" s="130">
        <f t="shared" si="12"/>
        <v>0</v>
      </c>
      <c r="L105" s="238">
        <f t="shared" si="13"/>
        <v>0</v>
      </c>
      <c r="M105" s="238">
        <f>SUM(M106:M108)</f>
        <v>0</v>
      </c>
      <c r="N105" s="35"/>
    </row>
    <row r="106" spans="1:14" customFormat="1" hidden="1">
      <c r="A106" s="252" t="s">
        <v>234</v>
      </c>
      <c r="B106" s="261"/>
      <c r="C106" s="238"/>
      <c r="D106" s="238"/>
      <c r="E106" s="238"/>
      <c r="F106" s="251"/>
      <c r="G106" s="130">
        <f t="shared" si="10"/>
        <v>0</v>
      </c>
      <c r="H106" s="238">
        <f t="shared" si="11"/>
        <v>0</v>
      </c>
      <c r="I106" s="238"/>
      <c r="J106" s="251"/>
      <c r="K106" s="130">
        <f t="shared" si="12"/>
        <v>0</v>
      </c>
      <c r="L106" s="238">
        <f t="shared" si="13"/>
        <v>0</v>
      </c>
      <c r="M106" s="238"/>
      <c r="N106" s="35"/>
    </row>
    <row r="107" spans="1:14" customFormat="1" hidden="1">
      <c r="A107" s="252" t="s">
        <v>235</v>
      </c>
      <c r="B107" s="261"/>
      <c r="C107" s="238"/>
      <c r="D107" s="238"/>
      <c r="E107" s="238"/>
      <c r="F107" s="251"/>
      <c r="G107" s="130">
        <f t="shared" si="10"/>
        <v>0</v>
      </c>
      <c r="H107" s="238">
        <f t="shared" si="11"/>
        <v>0</v>
      </c>
      <c r="I107" s="238"/>
      <c r="J107" s="251"/>
      <c r="K107" s="130">
        <f t="shared" si="12"/>
        <v>0</v>
      </c>
      <c r="L107" s="238">
        <f t="shared" si="13"/>
        <v>0</v>
      </c>
      <c r="M107" s="238"/>
      <c r="N107" s="35"/>
    </row>
    <row r="108" spans="1:14" customFormat="1" hidden="1">
      <c r="A108" s="252" t="s">
        <v>162</v>
      </c>
      <c r="B108" s="261"/>
      <c r="C108" s="238"/>
      <c r="D108" s="238"/>
      <c r="E108" s="238"/>
      <c r="F108" s="251"/>
      <c r="G108" s="130">
        <f t="shared" si="10"/>
        <v>0</v>
      </c>
      <c r="H108" s="238">
        <f t="shared" si="11"/>
        <v>0</v>
      </c>
      <c r="I108" s="238"/>
      <c r="J108" s="251"/>
      <c r="K108" s="130">
        <f t="shared" si="12"/>
        <v>0</v>
      </c>
      <c r="L108" s="238">
        <f t="shared" si="13"/>
        <v>0</v>
      </c>
      <c r="M108" s="238"/>
      <c r="N108" s="35"/>
    </row>
    <row r="109" spans="1:14" customFormat="1" hidden="1">
      <c r="A109" s="252" t="s">
        <v>236</v>
      </c>
      <c r="B109" s="261"/>
      <c r="C109" s="238">
        <f>SUM(C110:C112)</f>
        <v>0</v>
      </c>
      <c r="D109" s="238">
        <f>SUM(D110:D112)</f>
        <v>0</v>
      </c>
      <c r="E109" s="238">
        <f>SUM(E110:E112)</f>
        <v>0</v>
      </c>
      <c r="F109" s="251">
        <f>SUM(F110:F112)</f>
        <v>0</v>
      </c>
      <c r="G109" s="130">
        <f t="shared" si="10"/>
        <v>0</v>
      </c>
      <c r="H109" s="238">
        <f t="shared" si="11"/>
        <v>0</v>
      </c>
      <c r="I109" s="238">
        <f>SUM(I110:I112)</f>
        <v>0</v>
      </c>
      <c r="J109" s="251">
        <f>SUM(J110:J112)</f>
        <v>0</v>
      </c>
      <c r="K109" s="130">
        <f t="shared" si="12"/>
        <v>0</v>
      </c>
      <c r="L109" s="238">
        <f t="shared" si="13"/>
        <v>0</v>
      </c>
      <c r="M109" s="238">
        <f>SUM(M110:M112)</f>
        <v>0</v>
      </c>
      <c r="N109" s="35"/>
    </row>
    <row r="110" spans="1:14" customFormat="1" hidden="1">
      <c r="A110" s="252" t="s">
        <v>237</v>
      </c>
      <c r="B110" s="261"/>
      <c r="C110" s="238"/>
      <c r="D110" s="238"/>
      <c r="E110" s="238"/>
      <c r="F110" s="251"/>
      <c r="G110" s="130">
        <f t="shared" si="10"/>
        <v>0</v>
      </c>
      <c r="H110" s="238">
        <f t="shared" si="11"/>
        <v>0</v>
      </c>
      <c r="I110" s="238"/>
      <c r="J110" s="251"/>
      <c r="K110" s="130">
        <f t="shared" si="12"/>
        <v>0</v>
      </c>
      <c r="L110" s="238">
        <f t="shared" si="13"/>
        <v>0</v>
      </c>
      <c r="M110" s="238"/>
      <c r="N110" s="35"/>
    </row>
    <row r="111" spans="1:14" customFormat="1" hidden="1">
      <c r="A111" s="252" t="s">
        <v>238</v>
      </c>
      <c r="B111" s="261"/>
      <c r="C111" s="238"/>
      <c r="D111" s="238"/>
      <c r="E111" s="238"/>
      <c r="F111" s="251"/>
      <c r="G111" s="130">
        <f t="shared" ref="G111:G142" si="14">F111/F$182</f>
        <v>0</v>
      </c>
      <c r="H111" s="238">
        <f t="shared" ref="H111:H142" si="15">D111-F111</f>
        <v>0</v>
      </c>
      <c r="I111" s="238"/>
      <c r="J111" s="251"/>
      <c r="K111" s="130">
        <f t="shared" ref="K111:K142" si="16">J111/J$182</f>
        <v>0</v>
      </c>
      <c r="L111" s="238">
        <f t="shared" ref="L111:L142" si="17">D111-J111</f>
        <v>0</v>
      </c>
      <c r="M111" s="238"/>
      <c r="N111" s="35"/>
    </row>
    <row r="112" spans="1:14" customFormat="1" hidden="1">
      <c r="A112" s="252" t="s">
        <v>162</v>
      </c>
      <c r="B112" s="261"/>
      <c r="C112" s="238"/>
      <c r="D112" s="238"/>
      <c r="E112" s="238"/>
      <c r="F112" s="251"/>
      <c r="G112" s="130">
        <f t="shared" si="14"/>
        <v>0</v>
      </c>
      <c r="H112" s="238">
        <f t="shared" si="15"/>
        <v>0</v>
      </c>
      <c r="I112" s="238"/>
      <c r="J112" s="251"/>
      <c r="K112" s="130">
        <f t="shared" si="16"/>
        <v>0</v>
      </c>
      <c r="L112" s="238">
        <f t="shared" si="17"/>
        <v>0</v>
      </c>
      <c r="M112" s="238"/>
      <c r="N112" s="35"/>
    </row>
    <row r="113" spans="1:14" customFormat="1" hidden="1">
      <c r="A113" s="252" t="s">
        <v>239</v>
      </c>
      <c r="B113" s="261"/>
      <c r="C113" s="238">
        <f>SUM(C114:C119)</f>
        <v>0</v>
      </c>
      <c r="D113" s="238">
        <f>SUM(D114:D119)</f>
        <v>0</v>
      </c>
      <c r="E113" s="238">
        <f>SUM(E114:E119)</f>
        <v>0</v>
      </c>
      <c r="F113" s="251">
        <f>SUM(F114:F119)</f>
        <v>0</v>
      </c>
      <c r="G113" s="130">
        <f t="shared" si="14"/>
        <v>0</v>
      </c>
      <c r="H113" s="238">
        <f t="shared" si="15"/>
        <v>0</v>
      </c>
      <c r="I113" s="238">
        <f>SUM(I114:I119)</f>
        <v>0</v>
      </c>
      <c r="J113" s="251">
        <f>SUM(J114:J119)</f>
        <v>0</v>
      </c>
      <c r="K113" s="130">
        <f t="shared" si="16"/>
        <v>0</v>
      </c>
      <c r="L113" s="238">
        <f t="shared" si="17"/>
        <v>0</v>
      </c>
      <c r="M113" s="238">
        <f>SUM(M114:M119)</f>
        <v>0</v>
      </c>
      <c r="N113" s="35"/>
    </row>
    <row r="114" spans="1:14" customFormat="1" hidden="1">
      <c r="A114" s="252" t="s">
        <v>240</v>
      </c>
      <c r="B114" s="261"/>
      <c r="C114" s="238"/>
      <c r="D114" s="238"/>
      <c r="E114" s="238"/>
      <c r="F114" s="251"/>
      <c r="G114" s="130">
        <f t="shared" si="14"/>
        <v>0</v>
      </c>
      <c r="H114" s="238">
        <f t="shared" si="15"/>
        <v>0</v>
      </c>
      <c r="I114" s="238"/>
      <c r="J114" s="251"/>
      <c r="K114" s="130">
        <f t="shared" si="16"/>
        <v>0</v>
      </c>
      <c r="L114" s="238">
        <f t="shared" si="17"/>
        <v>0</v>
      </c>
      <c r="M114" s="238"/>
      <c r="N114" s="35"/>
    </row>
    <row r="115" spans="1:14" customFormat="1" hidden="1">
      <c r="A115" s="252" t="s">
        <v>241</v>
      </c>
      <c r="B115" s="261"/>
      <c r="C115" s="238"/>
      <c r="D115" s="238"/>
      <c r="E115" s="238"/>
      <c r="F115" s="251"/>
      <c r="G115" s="130">
        <f t="shared" si="14"/>
        <v>0</v>
      </c>
      <c r="H115" s="238">
        <f t="shared" si="15"/>
        <v>0</v>
      </c>
      <c r="I115" s="238"/>
      <c r="J115" s="251"/>
      <c r="K115" s="130">
        <f t="shared" si="16"/>
        <v>0</v>
      </c>
      <c r="L115" s="238">
        <f t="shared" si="17"/>
        <v>0</v>
      </c>
      <c r="M115" s="238"/>
      <c r="N115" s="35"/>
    </row>
    <row r="116" spans="1:14" customFormat="1" hidden="1">
      <c r="A116" s="252" t="s">
        <v>242</v>
      </c>
      <c r="B116" s="261"/>
      <c r="C116" s="238"/>
      <c r="D116" s="238"/>
      <c r="E116" s="238"/>
      <c r="F116" s="251"/>
      <c r="G116" s="130">
        <f t="shared" si="14"/>
        <v>0</v>
      </c>
      <c r="H116" s="238">
        <f t="shared" si="15"/>
        <v>0</v>
      </c>
      <c r="I116" s="238"/>
      <c r="J116" s="251"/>
      <c r="K116" s="130">
        <f t="shared" si="16"/>
        <v>0</v>
      </c>
      <c r="L116" s="238">
        <f t="shared" si="17"/>
        <v>0</v>
      </c>
      <c r="M116" s="238"/>
      <c r="N116" s="35"/>
    </row>
    <row r="117" spans="1:14" customFormat="1" hidden="1">
      <c r="A117" s="252" t="s">
        <v>243</v>
      </c>
      <c r="B117" s="261"/>
      <c r="C117" s="238"/>
      <c r="D117" s="238"/>
      <c r="E117" s="238"/>
      <c r="F117" s="251"/>
      <c r="G117" s="130">
        <f t="shared" si="14"/>
        <v>0</v>
      </c>
      <c r="H117" s="238">
        <f t="shared" si="15"/>
        <v>0</v>
      </c>
      <c r="I117" s="238"/>
      <c r="J117" s="251"/>
      <c r="K117" s="130">
        <f t="shared" si="16"/>
        <v>0</v>
      </c>
      <c r="L117" s="238">
        <f t="shared" si="17"/>
        <v>0</v>
      </c>
      <c r="M117" s="238"/>
      <c r="N117" s="35"/>
    </row>
    <row r="118" spans="1:14" customFormat="1" hidden="1">
      <c r="A118" s="252" t="s">
        <v>244</v>
      </c>
      <c r="B118" s="261"/>
      <c r="C118" s="238"/>
      <c r="D118" s="238"/>
      <c r="E118" s="238"/>
      <c r="F118" s="251"/>
      <c r="G118" s="130">
        <f t="shared" si="14"/>
        <v>0</v>
      </c>
      <c r="H118" s="238">
        <f t="shared" si="15"/>
        <v>0</v>
      </c>
      <c r="I118" s="238"/>
      <c r="J118" s="251"/>
      <c r="K118" s="130">
        <f t="shared" si="16"/>
        <v>0</v>
      </c>
      <c r="L118" s="238">
        <f t="shared" si="17"/>
        <v>0</v>
      </c>
      <c r="M118" s="238"/>
      <c r="N118" s="35"/>
    </row>
    <row r="119" spans="1:14" customFormat="1" hidden="1">
      <c r="A119" s="252" t="s">
        <v>162</v>
      </c>
      <c r="B119" s="261"/>
      <c r="C119" s="238"/>
      <c r="D119" s="238"/>
      <c r="E119" s="238"/>
      <c r="F119" s="251"/>
      <c r="G119" s="130">
        <f t="shared" si="14"/>
        <v>0</v>
      </c>
      <c r="H119" s="238">
        <f t="shared" si="15"/>
        <v>0</v>
      </c>
      <c r="I119" s="238"/>
      <c r="J119" s="251"/>
      <c r="K119" s="130">
        <f t="shared" si="16"/>
        <v>0</v>
      </c>
      <c r="L119" s="238">
        <f t="shared" si="17"/>
        <v>0</v>
      </c>
      <c r="M119" s="238"/>
      <c r="N119" s="35"/>
    </row>
    <row r="120" spans="1:14" customFormat="1" hidden="1">
      <c r="A120" s="252" t="s">
        <v>245</v>
      </c>
      <c r="B120" s="261"/>
      <c r="C120" s="238">
        <f>SUM(C121:C124)</f>
        <v>0</v>
      </c>
      <c r="D120" s="238">
        <f>SUM(D121:D124)</f>
        <v>0</v>
      </c>
      <c r="E120" s="238">
        <f>SUM(E121:E124)</f>
        <v>0</v>
      </c>
      <c r="F120" s="251">
        <f>SUM(F121:F124)</f>
        <v>0</v>
      </c>
      <c r="G120" s="130">
        <f t="shared" si="14"/>
        <v>0</v>
      </c>
      <c r="H120" s="238">
        <f t="shared" si="15"/>
        <v>0</v>
      </c>
      <c r="I120" s="238">
        <f>SUM(I121:I124)</f>
        <v>0</v>
      </c>
      <c r="J120" s="251">
        <f>SUM(J121:J124)</f>
        <v>0</v>
      </c>
      <c r="K120" s="130">
        <f t="shared" si="16"/>
        <v>0</v>
      </c>
      <c r="L120" s="238">
        <f t="shared" si="17"/>
        <v>0</v>
      </c>
      <c r="M120" s="238">
        <f>SUM(M121:M124)</f>
        <v>0</v>
      </c>
      <c r="N120" s="35"/>
    </row>
    <row r="121" spans="1:14" customFormat="1" hidden="1">
      <c r="A121" s="252" t="s">
        <v>246</v>
      </c>
      <c r="B121" s="261"/>
      <c r="C121" s="238"/>
      <c r="D121" s="238"/>
      <c r="E121" s="238"/>
      <c r="F121" s="251"/>
      <c r="G121" s="130">
        <f t="shared" si="14"/>
        <v>0</v>
      </c>
      <c r="H121" s="238">
        <f t="shared" si="15"/>
        <v>0</v>
      </c>
      <c r="I121" s="238"/>
      <c r="J121" s="251"/>
      <c r="K121" s="130">
        <f t="shared" si="16"/>
        <v>0</v>
      </c>
      <c r="L121" s="238">
        <f t="shared" si="17"/>
        <v>0</v>
      </c>
      <c r="M121" s="238"/>
      <c r="N121" s="35"/>
    </row>
    <row r="122" spans="1:14" customFormat="1" hidden="1">
      <c r="A122" s="252" t="s">
        <v>247</v>
      </c>
      <c r="B122" s="261"/>
      <c r="C122" s="238"/>
      <c r="D122" s="238"/>
      <c r="E122" s="238"/>
      <c r="F122" s="251"/>
      <c r="G122" s="130">
        <f t="shared" si="14"/>
        <v>0</v>
      </c>
      <c r="H122" s="238">
        <f t="shared" si="15"/>
        <v>0</v>
      </c>
      <c r="I122" s="238"/>
      <c r="J122" s="251"/>
      <c r="K122" s="130">
        <f t="shared" si="16"/>
        <v>0</v>
      </c>
      <c r="L122" s="238">
        <f t="shared" si="17"/>
        <v>0</v>
      </c>
      <c r="M122" s="238"/>
      <c r="N122" s="35"/>
    </row>
    <row r="123" spans="1:14" customFormat="1" hidden="1">
      <c r="A123" s="252" t="s">
        <v>248</v>
      </c>
      <c r="B123" s="261"/>
      <c r="C123" s="238"/>
      <c r="D123" s="238"/>
      <c r="E123" s="238"/>
      <c r="F123" s="251"/>
      <c r="G123" s="130">
        <f t="shared" si="14"/>
        <v>0</v>
      </c>
      <c r="H123" s="238">
        <f t="shared" si="15"/>
        <v>0</v>
      </c>
      <c r="I123" s="238"/>
      <c r="J123" s="251"/>
      <c r="K123" s="130">
        <f t="shared" si="16"/>
        <v>0</v>
      </c>
      <c r="L123" s="238">
        <f t="shared" si="17"/>
        <v>0</v>
      </c>
      <c r="M123" s="238"/>
      <c r="N123" s="35"/>
    </row>
    <row r="124" spans="1:14" customFormat="1" hidden="1">
      <c r="A124" s="252" t="s">
        <v>162</v>
      </c>
      <c r="B124" s="261"/>
      <c r="C124" s="238"/>
      <c r="D124" s="238"/>
      <c r="E124" s="238"/>
      <c r="F124" s="251"/>
      <c r="G124" s="130">
        <f t="shared" si="14"/>
        <v>0</v>
      </c>
      <c r="H124" s="238">
        <f t="shared" si="15"/>
        <v>0</v>
      </c>
      <c r="I124" s="238"/>
      <c r="J124" s="251"/>
      <c r="K124" s="130">
        <f t="shared" si="16"/>
        <v>0</v>
      </c>
      <c r="L124" s="238">
        <f t="shared" si="17"/>
        <v>0</v>
      </c>
      <c r="M124" s="238"/>
      <c r="N124" s="35"/>
    </row>
    <row r="125" spans="1:14" customFormat="1" hidden="1">
      <c r="A125" s="252" t="s">
        <v>249</v>
      </c>
      <c r="B125" s="261"/>
      <c r="C125" s="238">
        <f>SUM(C126:C131)</f>
        <v>0</v>
      </c>
      <c r="D125" s="238">
        <f>SUM(D126:D131)</f>
        <v>0</v>
      </c>
      <c r="E125" s="238">
        <f>SUM(E126:E131)</f>
        <v>0</v>
      </c>
      <c r="F125" s="251">
        <f>SUM(F126:F131)</f>
        <v>0</v>
      </c>
      <c r="G125" s="130">
        <f t="shared" si="14"/>
        <v>0</v>
      </c>
      <c r="H125" s="238">
        <f t="shared" si="15"/>
        <v>0</v>
      </c>
      <c r="I125" s="238">
        <f>SUM(I126:I131)</f>
        <v>0</v>
      </c>
      <c r="J125" s="251">
        <f>SUM(J126:J131)</f>
        <v>0</v>
      </c>
      <c r="K125" s="130">
        <f t="shared" si="16"/>
        <v>0</v>
      </c>
      <c r="L125" s="238">
        <f t="shared" si="17"/>
        <v>0</v>
      </c>
      <c r="M125" s="238">
        <f>SUM(M126:M131)</f>
        <v>0</v>
      </c>
      <c r="N125" s="35"/>
    </row>
    <row r="126" spans="1:14" customFormat="1" hidden="1">
      <c r="A126" s="252" t="s">
        <v>250</v>
      </c>
      <c r="B126" s="261"/>
      <c r="C126" s="238"/>
      <c r="D126" s="238"/>
      <c r="E126" s="238"/>
      <c r="F126" s="251"/>
      <c r="G126" s="130">
        <f t="shared" si="14"/>
        <v>0</v>
      </c>
      <c r="H126" s="238">
        <f t="shared" si="15"/>
        <v>0</v>
      </c>
      <c r="I126" s="238"/>
      <c r="J126" s="251"/>
      <c r="K126" s="130">
        <f t="shared" si="16"/>
        <v>0</v>
      </c>
      <c r="L126" s="238">
        <f t="shared" si="17"/>
        <v>0</v>
      </c>
      <c r="M126" s="238"/>
      <c r="N126" s="35"/>
    </row>
    <row r="127" spans="1:14" customFormat="1" hidden="1">
      <c r="A127" s="252" t="s">
        <v>251</v>
      </c>
      <c r="B127" s="261"/>
      <c r="C127" s="238"/>
      <c r="D127" s="238"/>
      <c r="E127" s="238"/>
      <c r="F127" s="251"/>
      <c r="G127" s="130">
        <f t="shared" si="14"/>
        <v>0</v>
      </c>
      <c r="H127" s="238">
        <f t="shared" si="15"/>
        <v>0</v>
      </c>
      <c r="I127" s="238"/>
      <c r="J127" s="251"/>
      <c r="K127" s="130">
        <f t="shared" si="16"/>
        <v>0</v>
      </c>
      <c r="L127" s="238">
        <f t="shared" si="17"/>
        <v>0</v>
      </c>
      <c r="M127" s="238"/>
      <c r="N127" s="35"/>
    </row>
    <row r="128" spans="1:14" customFormat="1" hidden="1">
      <c r="A128" s="252" t="s">
        <v>252</v>
      </c>
      <c r="B128" s="261"/>
      <c r="C128" s="238"/>
      <c r="D128" s="238"/>
      <c r="E128" s="238"/>
      <c r="F128" s="251"/>
      <c r="G128" s="130">
        <f t="shared" si="14"/>
        <v>0</v>
      </c>
      <c r="H128" s="238">
        <f t="shared" si="15"/>
        <v>0</v>
      </c>
      <c r="I128" s="238"/>
      <c r="J128" s="251"/>
      <c r="K128" s="130">
        <f t="shared" si="16"/>
        <v>0</v>
      </c>
      <c r="L128" s="238">
        <f t="shared" si="17"/>
        <v>0</v>
      </c>
      <c r="M128" s="238"/>
      <c r="N128" s="35"/>
    </row>
    <row r="129" spans="1:14" customFormat="1" hidden="1">
      <c r="A129" s="252" t="s">
        <v>253</v>
      </c>
      <c r="B129" s="261"/>
      <c r="C129" s="238"/>
      <c r="D129" s="238"/>
      <c r="E129" s="238"/>
      <c r="F129" s="251"/>
      <c r="G129" s="130">
        <f t="shared" si="14"/>
        <v>0</v>
      </c>
      <c r="H129" s="238">
        <f t="shared" si="15"/>
        <v>0</v>
      </c>
      <c r="I129" s="238"/>
      <c r="J129" s="251"/>
      <c r="K129" s="130">
        <f t="shared" si="16"/>
        <v>0</v>
      </c>
      <c r="L129" s="238">
        <f t="shared" si="17"/>
        <v>0</v>
      </c>
      <c r="M129" s="238"/>
      <c r="N129" s="35"/>
    </row>
    <row r="130" spans="1:14" customFormat="1" hidden="1">
      <c r="A130" s="252" t="s">
        <v>254</v>
      </c>
      <c r="B130" s="261"/>
      <c r="C130" s="238"/>
      <c r="D130" s="238"/>
      <c r="E130" s="238"/>
      <c r="F130" s="251"/>
      <c r="G130" s="130">
        <f t="shared" si="14"/>
        <v>0</v>
      </c>
      <c r="H130" s="238">
        <f t="shared" si="15"/>
        <v>0</v>
      </c>
      <c r="I130" s="238"/>
      <c r="J130" s="251"/>
      <c r="K130" s="130">
        <f t="shared" si="16"/>
        <v>0</v>
      </c>
      <c r="L130" s="238">
        <f t="shared" si="17"/>
        <v>0</v>
      </c>
      <c r="M130" s="238"/>
      <c r="N130" s="35"/>
    </row>
    <row r="131" spans="1:14" customFormat="1" hidden="1">
      <c r="A131" s="252" t="s">
        <v>162</v>
      </c>
      <c r="B131" s="261"/>
      <c r="C131" s="238"/>
      <c r="D131" s="238"/>
      <c r="E131" s="238"/>
      <c r="F131" s="251"/>
      <c r="G131" s="130">
        <f t="shared" si="14"/>
        <v>0</v>
      </c>
      <c r="H131" s="238">
        <f t="shared" si="15"/>
        <v>0</v>
      </c>
      <c r="I131" s="238"/>
      <c r="J131" s="251"/>
      <c r="K131" s="130">
        <f t="shared" si="16"/>
        <v>0</v>
      </c>
      <c r="L131" s="238">
        <f t="shared" si="17"/>
        <v>0</v>
      </c>
      <c r="M131" s="238"/>
      <c r="N131" s="35"/>
    </row>
    <row r="132" spans="1:14" customFormat="1" hidden="1">
      <c r="A132" s="252" t="s">
        <v>255</v>
      </c>
      <c r="B132" s="261"/>
      <c r="C132" s="238">
        <f>SUM(C133:C134)</f>
        <v>0</v>
      </c>
      <c r="D132" s="238">
        <f>SUM(D133:D134)</f>
        <v>0</v>
      </c>
      <c r="E132" s="238">
        <f>SUM(E133:E134)</f>
        <v>0</v>
      </c>
      <c r="F132" s="251">
        <f>SUM(F133:F134)</f>
        <v>0</v>
      </c>
      <c r="G132" s="130">
        <f t="shared" si="14"/>
        <v>0</v>
      </c>
      <c r="H132" s="238">
        <f t="shared" si="15"/>
        <v>0</v>
      </c>
      <c r="I132" s="238">
        <f>SUM(I133:I134)</f>
        <v>0</v>
      </c>
      <c r="J132" s="251">
        <f>SUM(J133:J134)</f>
        <v>0</v>
      </c>
      <c r="K132" s="130">
        <f t="shared" si="16"/>
        <v>0</v>
      </c>
      <c r="L132" s="238">
        <f t="shared" si="17"/>
        <v>0</v>
      </c>
      <c r="M132" s="238">
        <f>SUM(M133:M134)</f>
        <v>0</v>
      </c>
      <c r="N132" s="35"/>
    </row>
    <row r="133" spans="1:14" customFormat="1" hidden="1">
      <c r="A133" s="252" t="s">
        <v>256</v>
      </c>
      <c r="B133" s="261"/>
      <c r="C133" s="238"/>
      <c r="D133" s="238"/>
      <c r="E133" s="238"/>
      <c r="F133" s="251"/>
      <c r="G133" s="130">
        <f t="shared" si="14"/>
        <v>0</v>
      </c>
      <c r="H133" s="238">
        <f t="shared" si="15"/>
        <v>0</v>
      </c>
      <c r="I133" s="238"/>
      <c r="J133" s="251"/>
      <c r="K133" s="130">
        <f t="shared" si="16"/>
        <v>0</v>
      </c>
      <c r="L133" s="238">
        <f t="shared" si="17"/>
        <v>0</v>
      </c>
      <c r="M133" s="238"/>
      <c r="N133" s="35"/>
    </row>
    <row r="134" spans="1:14" customFormat="1" hidden="1">
      <c r="A134" s="252" t="s">
        <v>257</v>
      </c>
      <c r="B134" s="261"/>
      <c r="C134" s="238"/>
      <c r="D134" s="238"/>
      <c r="E134" s="238"/>
      <c r="F134" s="251"/>
      <c r="G134" s="130">
        <f t="shared" si="14"/>
        <v>0</v>
      </c>
      <c r="H134" s="238">
        <f t="shared" si="15"/>
        <v>0</v>
      </c>
      <c r="I134" s="238"/>
      <c r="J134" s="251"/>
      <c r="K134" s="130">
        <f t="shared" si="16"/>
        <v>0</v>
      </c>
      <c r="L134" s="238">
        <f t="shared" si="17"/>
        <v>0</v>
      </c>
      <c r="M134" s="238"/>
      <c r="N134" s="35"/>
    </row>
    <row r="135" spans="1:14" customFormat="1" hidden="1">
      <c r="A135" s="252" t="s">
        <v>258</v>
      </c>
      <c r="B135" s="261"/>
      <c r="C135" s="238">
        <f>SUM(C136:C141)</f>
        <v>0</v>
      </c>
      <c r="D135" s="238">
        <f>SUM(D136:D141)</f>
        <v>0</v>
      </c>
      <c r="E135" s="238">
        <f>SUM(E136:E141)</f>
        <v>0</v>
      </c>
      <c r="F135" s="251">
        <f>SUM(F136:F141)</f>
        <v>0</v>
      </c>
      <c r="G135" s="130">
        <f t="shared" si="14"/>
        <v>0</v>
      </c>
      <c r="H135" s="238">
        <f t="shared" si="15"/>
        <v>0</v>
      </c>
      <c r="I135" s="238">
        <f>SUM(I136:I141)</f>
        <v>0</v>
      </c>
      <c r="J135" s="251">
        <f>SUM(J136:J141)</f>
        <v>0</v>
      </c>
      <c r="K135" s="130">
        <f t="shared" si="16"/>
        <v>0</v>
      </c>
      <c r="L135" s="238">
        <f t="shared" si="17"/>
        <v>0</v>
      </c>
      <c r="M135" s="238">
        <f>SUM(M136:M141)</f>
        <v>0</v>
      </c>
      <c r="N135" s="35"/>
    </row>
    <row r="136" spans="1:14" customFormat="1" hidden="1">
      <c r="A136" s="252" t="s">
        <v>259</v>
      </c>
      <c r="B136" s="261"/>
      <c r="C136" s="238"/>
      <c r="D136" s="238"/>
      <c r="E136" s="238"/>
      <c r="F136" s="251"/>
      <c r="G136" s="130">
        <f t="shared" si="14"/>
        <v>0</v>
      </c>
      <c r="H136" s="238">
        <f t="shared" si="15"/>
        <v>0</v>
      </c>
      <c r="I136" s="238"/>
      <c r="J136" s="251"/>
      <c r="K136" s="130">
        <f t="shared" si="16"/>
        <v>0</v>
      </c>
      <c r="L136" s="238">
        <f t="shared" si="17"/>
        <v>0</v>
      </c>
      <c r="M136" s="238"/>
      <c r="N136" s="35"/>
    </row>
    <row r="137" spans="1:14" customFormat="1" hidden="1">
      <c r="A137" s="252" t="s">
        <v>260</v>
      </c>
      <c r="B137" s="261"/>
      <c r="C137" s="238"/>
      <c r="D137" s="238"/>
      <c r="E137" s="238"/>
      <c r="F137" s="251"/>
      <c r="G137" s="130">
        <f t="shared" si="14"/>
        <v>0</v>
      </c>
      <c r="H137" s="238">
        <f t="shared" si="15"/>
        <v>0</v>
      </c>
      <c r="I137" s="238"/>
      <c r="J137" s="251"/>
      <c r="K137" s="130">
        <f t="shared" si="16"/>
        <v>0</v>
      </c>
      <c r="L137" s="238">
        <f t="shared" si="17"/>
        <v>0</v>
      </c>
      <c r="M137" s="238"/>
      <c r="N137" s="35"/>
    </row>
    <row r="138" spans="1:14" customFormat="1" hidden="1">
      <c r="A138" s="252" t="s">
        <v>261</v>
      </c>
      <c r="B138" s="261"/>
      <c r="C138" s="238"/>
      <c r="D138" s="238"/>
      <c r="E138" s="238"/>
      <c r="F138" s="251"/>
      <c r="G138" s="130">
        <f t="shared" si="14"/>
        <v>0</v>
      </c>
      <c r="H138" s="238">
        <f t="shared" si="15"/>
        <v>0</v>
      </c>
      <c r="I138" s="238"/>
      <c r="J138" s="251"/>
      <c r="K138" s="130">
        <f t="shared" si="16"/>
        <v>0</v>
      </c>
      <c r="L138" s="238">
        <f t="shared" si="17"/>
        <v>0</v>
      </c>
      <c r="M138" s="238"/>
      <c r="N138" s="35"/>
    </row>
    <row r="139" spans="1:14" customFormat="1" hidden="1">
      <c r="A139" s="252" t="s">
        <v>262</v>
      </c>
      <c r="B139" s="261"/>
      <c r="C139" s="238"/>
      <c r="D139" s="238"/>
      <c r="E139" s="238"/>
      <c r="F139" s="251"/>
      <c r="G139" s="130">
        <f t="shared" si="14"/>
        <v>0</v>
      </c>
      <c r="H139" s="238">
        <f t="shared" si="15"/>
        <v>0</v>
      </c>
      <c r="I139" s="238"/>
      <c r="J139" s="251"/>
      <c r="K139" s="130">
        <f t="shared" si="16"/>
        <v>0</v>
      </c>
      <c r="L139" s="238">
        <f t="shared" si="17"/>
        <v>0</v>
      </c>
      <c r="M139" s="238"/>
      <c r="N139" s="35"/>
    </row>
    <row r="140" spans="1:14" customFormat="1" hidden="1">
      <c r="A140" s="252" t="s">
        <v>263</v>
      </c>
      <c r="B140" s="261"/>
      <c r="C140" s="238"/>
      <c r="D140" s="238"/>
      <c r="E140" s="238"/>
      <c r="F140" s="251"/>
      <c r="G140" s="130">
        <f t="shared" si="14"/>
        <v>0</v>
      </c>
      <c r="H140" s="238">
        <f t="shared" si="15"/>
        <v>0</v>
      </c>
      <c r="I140" s="238"/>
      <c r="J140" s="251"/>
      <c r="K140" s="130">
        <f t="shared" si="16"/>
        <v>0</v>
      </c>
      <c r="L140" s="238">
        <f t="shared" si="17"/>
        <v>0</v>
      </c>
      <c r="M140" s="238"/>
      <c r="N140" s="35"/>
    </row>
    <row r="141" spans="1:14" customFormat="1" hidden="1">
      <c r="A141" s="252" t="s">
        <v>162</v>
      </c>
      <c r="B141" s="261"/>
      <c r="C141" s="238"/>
      <c r="D141" s="238"/>
      <c r="E141" s="238"/>
      <c r="F141" s="251"/>
      <c r="G141" s="130">
        <f t="shared" si="14"/>
        <v>0</v>
      </c>
      <c r="H141" s="238">
        <f t="shared" si="15"/>
        <v>0</v>
      </c>
      <c r="I141" s="238"/>
      <c r="J141" s="251"/>
      <c r="K141" s="130">
        <f t="shared" si="16"/>
        <v>0</v>
      </c>
      <c r="L141" s="238">
        <f t="shared" si="17"/>
        <v>0</v>
      </c>
      <c r="M141" s="238"/>
      <c r="N141" s="35"/>
    </row>
    <row r="142" spans="1:14" customFormat="1" hidden="1">
      <c r="A142" s="252" t="s">
        <v>264</v>
      </c>
      <c r="B142" s="261"/>
      <c r="C142" s="238">
        <f>SUM(C143:C148)</f>
        <v>0</v>
      </c>
      <c r="D142" s="238">
        <f>SUM(D143:D148)</f>
        <v>0</v>
      </c>
      <c r="E142" s="238">
        <f>SUM(E143:E148)</f>
        <v>0</v>
      </c>
      <c r="F142" s="251">
        <f>SUM(F143:F148)</f>
        <v>0</v>
      </c>
      <c r="G142" s="130">
        <f t="shared" si="14"/>
        <v>0</v>
      </c>
      <c r="H142" s="238">
        <f t="shared" si="15"/>
        <v>0</v>
      </c>
      <c r="I142" s="238">
        <f>SUM(I143:I148)</f>
        <v>0</v>
      </c>
      <c r="J142" s="251">
        <f>SUM(J143:J148)</f>
        <v>0</v>
      </c>
      <c r="K142" s="130">
        <f t="shared" si="16"/>
        <v>0</v>
      </c>
      <c r="L142" s="238">
        <f t="shared" si="17"/>
        <v>0</v>
      </c>
      <c r="M142" s="238">
        <f>SUM(M143:M148)</f>
        <v>0</v>
      </c>
      <c r="N142" s="35"/>
    </row>
    <row r="143" spans="1:14" customFormat="1" hidden="1">
      <c r="A143" s="252" t="s">
        <v>265</v>
      </c>
      <c r="B143" s="261"/>
      <c r="C143" s="238"/>
      <c r="D143" s="238"/>
      <c r="E143" s="238"/>
      <c r="F143" s="251"/>
      <c r="G143" s="130">
        <f t="shared" ref="G143:G174" si="18">F143/F$182</f>
        <v>0</v>
      </c>
      <c r="H143" s="238">
        <f t="shared" ref="H143:H174" si="19">D143-F143</f>
        <v>0</v>
      </c>
      <c r="I143" s="238"/>
      <c r="J143" s="251"/>
      <c r="K143" s="130">
        <f t="shared" ref="K143:K174" si="20">J143/J$182</f>
        <v>0</v>
      </c>
      <c r="L143" s="238">
        <f t="shared" ref="L143:L174" si="21">D143-J143</f>
        <v>0</v>
      </c>
      <c r="M143" s="238"/>
      <c r="N143" s="35"/>
    </row>
    <row r="144" spans="1:14" customFormat="1" hidden="1">
      <c r="A144" s="252" t="s">
        <v>266</v>
      </c>
      <c r="B144" s="261"/>
      <c r="C144" s="238"/>
      <c r="D144" s="238"/>
      <c r="E144" s="238"/>
      <c r="F144" s="251"/>
      <c r="G144" s="130">
        <f t="shared" si="18"/>
        <v>0</v>
      </c>
      <c r="H144" s="238">
        <f t="shared" si="19"/>
        <v>0</v>
      </c>
      <c r="I144" s="238"/>
      <c r="J144" s="251"/>
      <c r="K144" s="130">
        <f t="shared" si="20"/>
        <v>0</v>
      </c>
      <c r="L144" s="238">
        <f t="shared" si="21"/>
        <v>0</v>
      </c>
      <c r="M144" s="238"/>
      <c r="N144" s="35"/>
    </row>
    <row r="145" spans="1:14" customFormat="1" hidden="1">
      <c r="A145" s="252" t="s">
        <v>267</v>
      </c>
      <c r="B145" s="261"/>
      <c r="C145" s="238"/>
      <c r="D145" s="238"/>
      <c r="E145" s="238"/>
      <c r="F145" s="251"/>
      <c r="G145" s="130">
        <f t="shared" si="18"/>
        <v>0</v>
      </c>
      <c r="H145" s="238">
        <f t="shared" si="19"/>
        <v>0</v>
      </c>
      <c r="I145" s="238"/>
      <c r="J145" s="251"/>
      <c r="K145" s="130">
        <f t="shared" si="20"/>
        <v>0</v>
      </c>
      <c r="L145" s="238">
        <f t="shared" si="21"/>
        <v>0</v>
      </c>
      <c r="M145" s="238"/>
      <c r="N145" s="35"/>
    </row>
    <row r="146" spans="1:14" customFormat="1" hidden="1">
      <c r="A146" s="252" t="s">
        <v>268</v>
      </c>
      <c r="B146" s="261"/>
      <c r="C146" s="238"/>
      <c r="D146" s="238"/>
      <c r="E146" s="238"/>
      <c r="F146" s="251"/>
      <c r="G146" s="130">
        <f t="shared" si="18"/>
        <v>0</v>
      </c>
      <c r="H146" s="238">
        <f t="shared" si="19"/>
        <v>0</v>
      </c>
      <c r="I146" s="238"/>
      <c r="J146" s="251"/>
      <c r="K146" s="130">
        <f t="shared" si="20"/>
        <v>0</v>
      </c>
      <c r="L146" s="238">
        <f t="shared" si="21"/>
        <v>0</v>
      </c>
      <c r="M146" s="238"/>
      <c r="N146" s="35"/>
    </row>
    <row r="147" spans="1:14" customFormat="1" hidden="1">
      <c r="A147" s="252" t="s">
        <v>269</v>
      </c>
      <c r="B147" s="261"/>
      <c r="C147" s="238"/>
      <c r="D147" s="238"/>
      <c r="E147" s="238"/>
      <c r="F147" s="251"/>
      <c r="G147" s="130">
        <f t="shared" si="18"/>
        <v>0</v>
      </c>
      <c r="H147" s="238">
        <f t="shared" si="19"/>
        <v>0</v>
      </c>
      <c r="I147" s="238"/>
      <c r="J147" s="251"/>
      <c r="K147" s="130">
        <f t="shared" si="20"/>
        <v>0</v>
      </c>
      <c r="L147" s="238">
        <f t="shared" si="21"/>
        <v>0</v>
      </c>
      <c r="M147" s="238"/>
      <c r="N147" s="35"/>
    </row>
    <row r="148" spans="1:14" customFormat="1" hidden="1">
      <c r="A148" s="252" t="s">
        <v>162</v>
      </c>
      <c r="B148" s="261"/>
      <c r="C148" s="238"/>
      <c r="D148" s="238"/>
      <c r="E148" s="238"/>
      <c r="F148" s="251"/>
      <c r="G148" s="130">
        <f t="shared" si="18"/>
        <v>0</v>
      </c>
      <c r="H148" s="238">
        <f t="shared" si="19"/>
        <v>0</v>
      </c>
      <c r="I148" s="238"/>
      <c r="J148" s="251"/>
      <c r="K148" s="130">
        <f t="shared" si="20"/>
        <v>0</v>
      </c>
      <c r="L148" s="238">
        <f t="shared" si="21"/>
        <v>0</v>
      </c>
      <c r="M148" s="238"/>
      <c r="N148" s="35"/>
    </row>
    <row r="149" spans="1:14" customFormat="1" hidden="1">
      <c r="A149" s="252" t="s">
        <v>270</v>
      </c>
      <c r="B149" s="261"/>
      <c r="C149" s="238">
        <f>SUM(C150:C152)</f>
        <v>0</v>
      </c>
      <c r="D149" s="238">
        <f>SUM(D150:D152)</f>
        <v>0</v>
      </c>
      <c r="E149" s="238">
        <f>SUM(E150:E152)</f>
        <v>0</v>
      </c>
      <c r="F149" s="251">
        <f>SUM(F150:F152)</f>
        <v>0</v>
      </c>
      <c r="G149" s="130">
        <f t="shared" si="18"/>
        <v>0</v>
      </c>
      <c r="H149" s="238">
        <f t="shared" si="19"/>
        <v>0</v>
      </c>
      <c r="I149" s="238">
        <f>SUM(I150:I152)</f>
        <v>0</v>
      </c>
      <c r="J149" s="251">
        <f>SUM(J150:J152)</f>
        <v>0</v>
      </c>
      <c r="K149" s="130">
        <f t="shared" si="20"/>
        <v>0</v>
      </c>
      <c r="L149" s="238">
        <f t="shared" si="21"/>
        <v>0</v>
      </c>
      <c r="M149" s="238">
        <f>SUM(M150:M152)</f>
        <v>0</v>
      </c>
      <c r="N149" s="35"/>
    </row>
    <row r="150" spans="1:14" customFormat="1" hidden="1">
      <c r="A150" s="252" t="s">
        <v>271</v>
      </c>
      <c r="B150" s="261"/>
      <c r="C150" s="238"/>
      <c r="D150" s="238"/>
      <c r="E150" s="238"/>
      <c r="F150" s="251"/>
      <c r="G150" s="130">
        <f t="shared" si="18"/>
        <v>0</v>
      </c>
      <c r="H150" s="238">
        <f t="shared" si="19"/>
        <v>0</v>
      </c>
      <c r="I150" s="238"/>
      <c r="J150" s="251"/>
      <c r="K150" s="130">
        <f t="shared" si="20"/>
        <v>0</v>
      </c>
      <c r="L150" s="238">
        <f t="shared" si="21"/>
        <v>0</v>
      </c>
      <c r="M150" s="238"/>
      <c r="N150" s="35"/>
    </row>
    <row r="151" spans="1:14" customFormat="1" hidden="1">
      <c r="A151" s="252" t="s">
        <v>272</v>
      </c>
      <c r="B151" s="261"/>
      <c r="C151" s="238"/>
      <c r="D151" s="238"/>
      <c r="E151" s="238"/>
      <c r="F151" s="251"/>
      <c r="G151" s="130">
        <f t="shared" si="18"/>
        <v>0</v>
      </c>
      <c r="H151" s="238">
        <f t="shared" si="19"/>
        <v>0</v>
      </c>
      <c r="I151" s="238"/>
      <c r="J151" s="251"/>
      <c r="K151" s="130">
        <f t="shared" si="20"/>
        <v>0</v>
      </c>
      <c r="L151" s="238">
        <f t="shared" si="21"/>
        <v>0</v>
      </c>
      <c r="M151" s="238"/>
      <c r="N151" s="35"/>
    </row>
    <row r="152" spans="1:14" customFormat="1" hidden="1">
      <c r="A152" s="252" t="s">
        <v>162</v>
      </c>
      <c r="B152" s="261"/>
      <c r="C152" s="238"/>
      <c r="D152" s="238"/>
      <c r="E152" s="238"/>
      <c r="F152" s="251"/>
      <c r="G152" s="130">
        <f t="shared" si="18"/>
        <v>0</v>
      </c>
      <c r="H152" s="238">
        <f t="shared" si="19"/>
        <v>0</v>
      </c>
      <c r="I152" s="238"/>
      <c r="J152" s="251"/>
      <c r="K152" s="130">
        <f t="shared" si="20"/>
        <v>0</v>
      </c>
      <c r="L152" s="238">
        <f t="shared" si="21"/>
        <v>0</v>
      </c>
      <c r="M152" s="238"/>
      <c r="N152" s="35"/>
    </row>
    <row r="153" spans="1:14" customFormat="1" hidden="1">
      <c r="A153" s="252" t="s">
        <v>273</v>
      </c>
      <c r="B153" s="261"/>
      <c r="C153" s="238">
        <f>SUM(C154:C158)</f>
        <v>0</v>
      </c>
      <c r="D153" s="238">
        <f>SUM(D154:D158)</f>
        <v>0</v>
      </c>
      <c r="E153" s="238">
        <f>SUM(E154:E158)</f>
        <v>0</v>
      </c>
      <c r="F153" s="251">
        <f>SUM(F154:F158)</f>
        <v>0</v>
      </c>
      <c r="G153" s="130">
        <f t="shared" si="18"/>
        <v>0</v>
      </c>
      <c r="H153" s="238">
        <f t="shared" si="19"/>
        <v>0</v>
      </c>
      <c r="I153" s="238">
        <f>SUM(I154:I158)</f>
        <v>0</v>
      </c>
      <c r="J153" s="251">
        <f>SUM(J154:J158)</f>
        <v>0</v>
      </c>
      <c r="K153" s="130">
        <f t="shared" si="20"/>
        <v>0</v>
      </c>
      <c r="L153" s="238">
        <f t="shared" si="21"/>
        <v>0</v>
      </c>
      <c r="M153" s="238">
        <f>SUM(M154:M158)</f>
        <v>0</v>
      </c>
      <c r="N153" s="35"/>
    </row>
    <row r="154" spans="1:14" customFormat="1" hidden="1">
      <c r="A154" s="252" t="s">
        <v>274</v>
      </c>
      <c r="B154" s="261"/>
      <c r="C154" s="238"/>
      <c r="D154" s="238"/>
      <c r="E154" s="238"/>
      <c r="F154" s="251"/>
      <c r="G154" s="130">
        <f t="shared" si="18"/>
        <v>0</v>
      </c>
      <c r="H154" s="238">
        <f t="shared" si="19"/>
        <v>0</v>
      </c>
      <c r="I154" s="238"/>
      <c r="J154" s="251"/>
      <c r="K154" s="130">
        <f t="shared" si="20"/>
        <v>0</v>
      </c>
      <c r="L154" s="238">
        <f t="shared" si="21"/>
        <v>0</v>
      </c>
      <c r="M154" s="238"/>
      <c r="N154" s="35"/>
    </row>
    <row r="155" spans="1:14" customFormat="1" hidden="1">
      <c r="A155" s="252" t="s">
        <v>275</v>
      </c>
      <c r="B155" s="261"/>
      <c r="C155" s="238"/>
      <c r="D155" s="238"/>
      <c r="E155" s="238"/>
      <c r="F155" s="251"/>
      <c r="G155" s="130">
        <f t="shared" si="18"/>
        <v>0</v>
      </c>
      <c r="H155" s="238">
        <f t="shared" si="19"/>
        <v>0</v>
      </c>
      <c r="I155" s="238"/>
      <c r="J155" s="251"/>
      <c r="K155" s="130">
        <f t="shared" si="20"/>
        <v>0</v>
      </c>
      <c r="L155" s="238">
        <f t="shared" si="21"/>
        <v>0</v>
      </c>
      <c r="M155" s="238"/>
      <c r="N155" s="35"/>
    </row>
    <row r="156" spans="1:14" customFormat="1" hidden="1">
      <c r="A156" s="252" t="s">
        <v>276</v>
      </c>
      <c r="B156" s="261"/>
      <c r="C156" s="238"/>
      <c r="D156" s="238"/>
      <c r="E156" s="238"/>
      <c r="F156" s="251"/>
      <c r="G156" s="130">
        <f t="shared" si="18"/>
        <v>0</v>
      </c>
      <c r="H156" s="238">
        <f t="shared" si="19"/>
        <v>0</v>
      </c>
      <c r="I156" s="238"/>
      <c r="J156" s="251"/>
      <c r="K156" s="130">
        <f t="shared" si="20"/>
        <v>0</v>
      </c>
      <c r="L156" s="238">
        <f t="shared" si="21"/>
        <v>0</v>
      </c>
      <c r="M156" s="238"/>
      <c r="N156" s="35"/>
    </row>
    <row r="157" spans="1:14" customFormat="1" hidden="1">
      <c r="A157" s="252" t="s">
        <v>277</v>
      </c>
      <c r="B157" s="261"/>
      <c r="C157" s="238"/>
      <c r="D157" s="238"/>
      <c r="E157" s="238"/>
      <c r="F157" s="251"/>
      <c r="G157" s="130">
        <f t="shared" si="18"/>
        <v>0</v>
      </c>
      <c r="H157" s="238">
        <f t="shared" si="19"/>
        <v>0</v>
      </c>
      <c r="I157" s="238"/>
      <c r="J157" s="251"/>
      <c r="K157" s="130">
        <f t="shared" si="20"/>
        <v>0</v>
      </c>
      <c r="L157" s="238">
        <f t="shared" si="21"/>
        <v>0</v>
      </c>
      <c r="M157" s="238"/>
      <c r="N157" s="35"/>
    </row>
    <row r="158" spans="1:14" customFormat="1" hidden="1">
      <c r="A158" s="252" t="s">
        <v>162</v>
      </c>
      <c r="B158" s="261"/>
      <c r="C158" s="238"/>
      <c r="D158" s="238"/>
      <c r="E158" s="238"/>
      <c r="F158" s="251"/>
      <c r="G158" s="130">
        <f t="shared" si="18"/>
        <v>0</v>
      </c>
      <c r="H158" s="238">
        <f t="shared" si="19"/>
        <v>0</v>
      </c>
      <c r="I158" s="238"/>
      <c r="J158" s="251"/>
      <c r="K158" s="130">
        <f t="shared" si="20"/>
        <v>0</v>
      </c>
      <c r="L158" s="238">
        <f t="shared" si="21"/>
        <v>0</v>
      </c>
      <c r="M158" s="238"/>
      <c r="N158" s="35"/>
    </row>
    <row r="159" spans="1:14" customFormat="1" hidden="1">
      <c r="A159" s="252" t="s">
        <v>278</v>
      </c>
      <c r="B159" s="261"/>
      <c r="C159" s="238">
        <f>SUM(C160:C165)</f>
        <v>0</v>
      </c>
      <c r="D159" s="238">
        <f>SUM(D160:D165)</f>
        <v>0</v>
      </c>
      <c r="E159" s="238">
        <f>SUM(E160:E165)</f>
        <v>0</v>
      </c>
      <c r="F159" s="251">
        <f>SUM(F160:F165)</f>
        <v>0</v>
      </c>
      <c r="G159" s="130">
        <f t="shared" si="18"/>
        <v>0</v>
      </c>
      <c r="H159" s="238">
        <f t="shared" si="19"/>
        <v>0</v>
      </c>
      <c r="I159" s="238">
        <f>SUM(I160:I165)</f>
        <v>0</v>
      </c>
      <c r="J159" s="251">
        <f>SUM(J160:J165)</f>
        <v>0</v>
      </c>
      <c r="K159" s="130">
        <f t="shared" si="20"/>
        <v>0</v>
      </c>
      <c r="L159" s="238">
        <f t="shared" si="21"/>
        <v>0</v>
      </c>
      <c r="M159" s="238">
        <f>SUM(M160:M165)</f>
        <v>0</v>
      </c>
      <c r="N159" s="35"/>
    </row>
    <row r="160" spans="1:14" customFormat="1" hidden="1">
      <c r="A160" s="252" t="s">
        <v>279</v>
      </c>
      <c r="B160" s="261"/>
      <c r="C160" s="238"/>
      <c r="D160" s="238"/>
      <c r="E160" s="238"/>
      <c r="F160" s="251"/>
      <c r="G160" s="130">
        <f t="shared" si="18"/>
        <v>0</v>
      </c>
      <c r="H160" s="238">
        <f t="shared" si="19"/>
        <v>0</v>
      </c>
      <c r="I160" s="238"/>
      <c r="J160" s="251"/>
      <c r="K160" s="130">
        <f t="shared" si="20"/>
        <v>0</v>
      </c>
      <c r="L160" s="238">
        <f t="shared" si="21"/>
        <v>0</v>
      </c>
      <c r="M160" s="238"/>
      <c r="N160" s="35"/>
    </row>
    <row r="161" spans="1:14" customFormat="1" hidden="1">
      <c r="A161" s="252" t="s">
        <v>280</v>
      </c>
      <c r="B161" s="261"/>
      <c r="C161" s="238"/>
      <c r="D161" s="238"/>
      <c r="E161" s="238"/>
      <c r="F161" s="251"/>
      <c r="G161" s="130">
        <f t="shared" si="18"/>
        <v>0</v>
      </c>
      <c r="H161" s="238">
        <f t="shared" si="19"/>
        <v>0</v>
      </c>
      <c r="I161" s="238"/>
      <c r="J161" s="251"/>
      <c r="K161" s="130">
        <f t="shared" si="20"/>
        <v>0</v>
      </c>
      <c r="L161" s="238">
        <f t="shared" si="21"/>
        <v>0</v>
      </c>
      <c r="M161" s="238"/>
      <c r="N161" s="35"/>
    </row>
    <row r="162" spans="1:14" customFormat="1" hidden="1">
      <c r="A162" s="252" t="s">
        <v>281</v>
      </c>
      <c r="B162" s="261"/>
      <c r="C162" s="238"/>
      <c r="D162" s="238"/>
      <c r="E162" s="238"/>
      <c r="F162" s="251"/>
      <c r="G162" s="130">
        <f t="shared" si="18"/>
        <v>0</v>
      </c>
      <c r="H162" s="238">
        <f t="shared" si="19"/>
        <v>0</v>
      </c>
      <c r="I162" s="238"/>
      <c r="J162" s="251"/>
      <c r="K162" s="130">
        <f t="shared" si="20"/>
        <v>0</v>
      </c>
      <c r="L162" s="238">
        <f t="shared" si="21"/>
        <v>0</v>
      </c>
      <c r="M162" s="238"/>
      <c r="N162" s="35"/>
    </row>
    <row r="163" spans="1:14" customFormat="1" hidden="1">
      <c r="A163" s="252" t="s">
        <v>282</v>
      </c>
      <c r="B163" s="261"/>
      <c r="C163" s="238"/>
      <c r="D163" s="238"/>
      <c r="E163" s="238"/>
      <c r="F163" s="251"/>
      <c r="G163" s="130">
        <f t="shared" si="18"/>
        <v>0</v>
      </c>
      <c r="H163" s="238">
        <f t="shared" si="19"/>
        <v>0</v>
      </c>
      <c r="I163" s="238"/>
      <c r="J163" s="251"/>
      <c r="K163" s="130">
        <f t="shared" si="20"/>
        <v>0</v>
      </c>
      <c r="L163" s="238">
        <f t="shared" si="21"/>
        <v>0</v>
      </c>
      <c r="M163" s="238"/>
      <c r="N163" s="35"/>
    </row>
    <row r="164" spans="1:14" customFormat="1" hidden="1">
      <c r="A164" s="252" t="s">
        <v>283</v>
      </c>
      <c r="B164" s="261"/>
      <c r="C164" s="238"/>
      <c r="D164" s="238"/>
      <c r="E164" s="238"/>
      <c r="F164" s="251"/>
      <c r="G164" s="130">
        <f t="shared" si="18"/>
        <v>0</v>
      </c>
      <c r="H164" s="238">
        <f t="shared" si="19"/>
        <v>0</v>
      </c>
      <c r="I164" s="238"/>
      <c r="J164" s="251"/>
      <c r="K164" s="130">
        <f t="shared" si="20"/>
        <v>0</v>
      </c>
      <c r="L164" s="238">
        <f t="shared" si="21"/>
        <v>0</v>
      </c>
      <c r="M164" s="238"/>
      <c r="N164" s="35"/>
    </row>
    <row r="165" spans="1:14" customFormat="1" hidden="1">
      <c r="A165" s="252" t="s">
        <v>162</v>
      </c>
      <c r="B165" s="261"/>
      <c r="C165" s="238"/>
      <c r="D165" s="238"/>
      <c r="E165" s="238"/>
      <c r="F165" s="251"/>
      <c r="G165" s="130">
        <f t="shared" si="18"/>
        <v>0</v>
      </c>
      <c r="H165" s="238">
        <f t="shared" si="19"/>
        <v>0</v>
      </c>
      <c r="I165" s="238"/>
      <c r="J165" s="251"/>
      <c r="K165" s="130">
        <f t="shared" si="20"/>
        <v>0</v>
      </c>
      <c r="L165" s="238">
        <f t="shared" si="21"/>
        <v>0</v>
      </c>
      <c r="M165" s="238"/>
      <c r="N165" s="35"/>
    </row>
    <row r="166" spans="1:14" customFormat="1" hidden="1">
      <c r="A166" s="252" t="s">
        <v>284</v>
      </c>
      <c r="B166" s="261"/>
      <c r="C166" s="238">
        <f>SUM(C167:C170)</f>
        <v>0</v>
      </c>
      <c r="D166" s="238">
        <f>SUM(D167:D170)</f>
        <v>0</v>
      </c>
      <c r="E166" s="238">
        <f>SUM(E167:E170)</f>
        <v>0</v>
      </c>
      <c r="F166" s="251">
        <f>SUM(F167:F170)</f>
        <v>0</v>
      </c>
      <c r="G166" s="130">
        <f t="shared" si="18"/>
        <v>0</v>
      </c>
      <c r="H166" s="238">
        <f t="shared" si="19"/>
        <v>0</v>
      </c>
      <c r="I166" s="238">
        <f>SUM(I167:I170)</f>
        <v>0</v>
      </c>
      <c r="J166" s="251">
        <f>SUM(J167:J170)</f>
        <v>0</v>
      </c>
      <c r="K166" s="130">
        <f t="shared" si="20"/>
        <v>0</v>
      </c>
      <c r="L166" s="238">
        <f t="shared" si="21"/>
        <v>0</v>
      </c>
      <c r="M166" s="238">
        <f>SUM(M167:M170)</f>
        <v>0</v>
      </c>
      <c r="N166" s="35"/>
    </row>
    <row r="167" spans="1:14" customFormat="1" hidden="1">
      <c r="A167" s="252" t="s">
        <v>285</v>
      </c>
      <c r="B167" s="261"/>
      <c r="C167" s="238"/>
      <c r="D167" s="238"/>
      <c r="E167" s="238"/>
      <c r="F167" s="251"/>
      <c r="G167" s="130">
        <f t="shared" si="18"/>
        <v>0</v>
      </c>
      <c r="H167" s="238">
        <f t="shared" si="19"/>
        <v>0</v>
      </c>
      <c r="I167" s="238"/>
      <c r="J167" s="251"/>
      <c r="K167" s="130">
        <f t="shared" si="20"/>
        <v>0</v>
      </c>
      <c r="L167" s="238">
        <f t="shared" si="21"/>
        <v>0</v>
      </c>
      <c r="M167" s="238"/>
      <c r="N167" s="35"/>
    </row>
    <row r="168" spans="1:14" customFormat="1" hidden="1">
      <c r="A168" s="252" t="s">
        <v>286</v>
      </c>
      <c r="B168" s="261"/>
      <c r="C168" s="238"/>
      <c r="D168" s="238"/>
      <c r="E168" s="238"/>
      <c r="F168" s="251"/>
      <c r="G168" s="130">
        <f t="shared" si="18"/>
        <v>0</v>
      </c>
      <c r="H168" s="238">
        <f t="shared" si="19"/>
        <v>0</v>
      </c>
      <c r="I168" s="238"/>
      <c r="J168" s="251"/>
      <c r="K168" s="130">
        <f t="shared" si="20"/>
        <v>0</v>
      </c>
      <c r="L168" s="238">
        <f t="shared" si="21"/>
        <v>0</v>
      </c>
      <c r="M168" s="238"/>
      <c r="N168" s="35"/>
    </row>
    <row r="169" spans="1:14" customFormat="1" hidden="1">
      <c r="A169" s="252" t="s">
        <v>287</v>
      </c>
      <c r="B169" s="261"/>
      <c r="C169" s="238"/>
      <c r="D169" s="238"/>
      <c r="E169" s="238"/>
      <c r="F169" s="251"/>
      <c r="G169" s="130">
        <f t="shared" si="18"/>
        <v>0</v>
      </c>
      <c r="H169" s="238">
        <f t="shared" si="19"/>
        <v>0</v>
      </c>
      <c r="I169" s="238"/>
      <c r="J169" s="251"/>
      <c r="K169" s="130">
        <f t="shared" si="20"/>
        <v>0</v>
      </c>
      <c r="L169" s="238">
        <f t="shared" si="21"/>
        <v>0</v>
      </c>
      <c r="M169" s="238"/>
      <c r="N169" s="35"/>
    </row>
    <row r="170" spans="1:14" customFormat="1" hidden="1">
      <c r="A170" s="252" t="s">
        <v>162</v>
      </c>
      <c r="B170" s="261"/>
      <c r="C170" s="238"/>
      <c r="D170" s="238"/>
      <c r="E170" s="238"/>
      <c r="F170" s="251"/>
      <c r="G170" s="130">
        <f t="shared" si="18"/>
        <v>0</v>
      </c>
      <c r="H170" s="238">
        <f t="shared" si="19"/>
        <v>0</v>
      </c>
      <c r="I170" s="238"/>
      <c r="J170" s="251"/>
      <c r="K170" s="130">
        <f t="shared" si="20"/>
        <v>0</v>
      </c>
      <c r="L170" s="238">
        <f t="shared" si="21"/>
        <v>0</v>
      </c>
      <c r="M170" s="238"/>
      <c r="N170" s="35"/>
    </row>
    <row r="171" spans="1:14" customFormat="1">
      <c r="A171" s="252" t="s">
        <v>288</v>
      </c>
      <c r="B171" s="261" t="s">
        <v>428</v>
      </c>
      <c r="C171" s="238">
        <f>SUM(C172:C179)</f>
        <v>161720</v>
      </c>
      <c r="D171" s="238">
        <f>SUM(D172:D179)</f>
        <v>161720</v>
      </c>
      <c r="E171" s="238">
        <f>SUM(E172:E179)</f>
        <v>0</v>
      </c>
      <c r="F171" s="251">
        <f>SUM(F172:F179)</f>
        <v>161720</v>
      </c>
      <c r="G171" s="130">
        <f t="shared" si="18"/>
        <v>6.2230222828150994E-4</v>
      </c>
      <c r="H171" s="238">
        <f t="shared" si="19"/>
        <v>0</v>
      </c>
      <c r="I171" s="238">
        <f>I177</f>
        <v>32574.46</v>
      </c>
      <c r="J171" s="251">
        <f>SUM(J172:J179)</f>
        <v>32574.46</v>
      </c>
      <c r="K171" s="130">
        <f t="shared" si="20"/>
        <v>1.407008851421248E-4</v>
      </c>
      <c r="L171" s="238">
        <f t="shared" si="21"/>
        <v>129145.54000000001</v>
      </c>
      <c r="M171" s="238">
        <f>SUM(M172:M179)</f>
        <v>0</v>
      </c>
      <c r="N171" s="35"/>
    </row>
    <row r="172" spans="1:14" customFormat="1" hidden="1">
      <c r="A172" s="252" t="s">
        <v>289</v>
      </c>
      <c r="B172" s="261"/>
      <c r="C172" s="238"/>
      <c r="D172" s="238"/>
      <c r="E172" s="238"/>
      <c r="F172" s="251"/>
      <c r="G172" s="130">
        <f t="shared" si="18"/>
        <v>0</v>
      </c>
      <c r="H172" s="238">
        <f t="shared" si="19"/>
        <v>0</v>
      </c>
      <c r="I172" s="238"/>
      <c r="J172" s="251"/>
      <c r="K172" s="130">
        <f t="shared" si="20"/>
        <v>0</v>
      </c>
      <c r="L172" s="238">
        <f t="shared" si="21"/>
        <v>0</v>
      </c>
      <c r="M172" s="238"/>
      <c r="N172" s="35"/>
    </row>
    <row r="173" spans="1:14" customFormat="1" hidden="1">
      <c r="A173" s="252" t="s">
        <v>290</v>
      </c>
      <c r="B173" s="261"/>
      <c r="C173" s="238"/>
      <c r="D173" s="238"/>
      <c r="E173" s="238"/>
      <c r="F173" s="251"/>
      <c r="G173" s="130">
        <f t="shared" si="18"/>
        <v>0</v>
      </c>
      <c r="H173" s="238">
        <f t="shared" si="19"/>
        <v>0</v>
      </c>
      <c r="I173" s="238"/>
      <c r="J173" s="251"/>
      <c r="K173" s="130">
        <f t="shared" si="20"/>
        <v>0</v>
      </c>
      <c r="L173" s="238">
        <f t="shared" si="21"/>
        <v>0</v>
      </c>
      <c r="M173" s="238"/>
      <c r="N173" s="35"/>
    </row>
    <row r="174" spans="1:14" customFormat="1" hidden="1">
      <c r="A174" s="252" t="s">
        <v>291</v>
      </c>
      <c r="B174" s="261"/>
      <c r="C174" s="238"/>
      <c r="D174" s="238"/>
      <c r="E174" s="238"/>
      <c r="F174" s="251"/>
      <c r="G174" s="130">
        <f t="shared" si="18"/>
        <v>0</v>
      </c>
      <c r="H174" s="238">
        <f t="shared" si="19"/>
        <v>0</v>
      </c>
      <c r="I174" s="238"/>
      <c r="J174" s="251"/>
      <c r="K174" s="130">
        <f t="shared" si="20"/>
        <v>0</v>
      </c>
      <c r="L174" s="238">
        <f t="shared" si="21"/>
        <v>0</v>
      </c>
      <c r="M174" s="238"/>
      <c r="N174" s="35"/>
    </row>
    <row r="175" spans="1:14" customFormat="1" hidden="1">
      <c r="A175" s="252" t="s">
        <v>292</v>
      </c>
      <c r="B175" s="261"/>
      <c r="C175" s="238"/>
      <c r="D175" s="238"/>
      <c r="E175" s="238"/>
      <c r="F175" s="251"/>
      <c r="G175" s="130">
        <f t="shared" ref="G175:G181" si="22">F175/F$182</f>
        <v>0</v>
      </c>
      <c r="H175" s="238">
        <f t="shared" ref="H175:H181" si="23">D175-F175</f>
        <v>0</v>
      </c>
      <c r="I175" s="238"/>
      <c r="J175" s="251"/>
      <c r="K175" s="130">
        <f t="shared" ref="K175:K181" si="24">J175/J$182</f>
        <v>0</v>
      </c>
      <c r="L175" s="238">
        <f t="shared" ref="L175:L181" si="25">D175-J175</f>
        <v>0</v>
      </c>
      <c r="M175" s="238"/>
      <c r="N175" s="35"/>
    </row>
    <row r="176" spans="1:14" customFormat="1" hidden="1">
      <c r="A176" s="252" t="s">
        <v>293</v>
      </c>
      <c r="B176" s="261"/>
      <c r="C176" s="238"/>
      <c r="D176" s="238"/>
      <c r="E176" s="238"/>
      <c r="F176" s="251"/>
      <c r="G176" s="130">
        <f t="shared" si="22"/>
        <v>0</v>
      </c>
      <c r="H176" s="238">
        <f t="shared" si="23"/>
        <v>0</v>
      </c>
      <c r="I176" s="238"/>
      <c r="J176" s="251"/>
      <c r="K176" s="130">
        <f t="shared" si="24"/>
        <v>0</v>
      </c>
      <c r="L176" s="238">
        <f t="shared" si="25"/>
        <v>0</v>
      </c>
      <c r="M176" s="238"/>
      <c r="N176" s="35"/>
    </row>
    <row r="177" spans="1:14" customFormat="1">
      <c r="A177" s="253" t="s">
        <v>294</v>
      </c>
      <c r="B177" s="261" t="s">
        <v>429</v>
      </c>
      <c r="C177" s="238">
        <v>161720</v>
      </c>
      <c r="D177" s="238">
        <v>161720</v>
      </c>
      <c r="E177" s="238">
        <v>0</v>
      </c>
      <c r="F177" s="241">
        <v>161720</v>
      </c>
      <c r="G177" s="130">
        <f t="shared" si="22"/>
        <v>6.2230222828150994E-4</v>
      </c>
      <c r="H177" s="238">
        <f t="shared" si="23"/>
        <v>0</v>
      </c>
      <c r="I177" s="238">
        <v>32574.46</v>
      </c>
      <c r="J177" s="241">
        <f>0+32574.46</f>
        <v>32574.46</v>
      </c>
      <c r="K177" s="130">
        <f t="shared" si="24"/>
        <v>1.407008851421248E-4</v>
      </c>
      <c r="L177" s="238">
        <f t="shared" si="25"/>
        <v>129145.54000000001</v>
      </c>
      <c r="M177" s="238">
        <f t="shared" ref="M177" si="26">IF($M$2=6,F177-J177,0)</f>
        <v>0</v>
      </c>
      <c r="N177" s="35"/>
    </row>
    <row r="178" spans="1:14" customFormat="1" hidden="1">
      <c r="A178" s="252" t="s">
        <v>295</v>
      </c>
      <c r="B178" s="261"/>
      <c r="C178" s="238"/>
      <c r="D178" s="238"/>
      <c r="E178" s="238"/>
      <c r="F178" s="251"/>
      <c r="G178" s="130">
        <f t="shared" si="22"/>
        <v>0</v>
      </c>
      <c r="H178" s="238">
        <f t="shared" si="23"/>
        <v>0</v>
      </c>
      <c r="I178" s="238"/>
      <c r="J178" s="251"/>
      <c r="K178" s="130">
        <f t="shared" si="24"/>
        <v>0</v>
      </c>
      <c r="L178" s="238">
        <f t="shared" si="25"/>
        <v>0</v>
      </c>
      <c r="M178" s="238">
        <f t="shared" ref="M178:M180" si="27">F178-J178</f>
        <v>0</v>
      </c>
      <c r="N178" s="35"/>
    </row>
    <row r="179" spans="1:14" customFormat="1" hidden="1">
      <c r="A179" s="252" t="s">
        <v>162</v>
      </c>
      <c r="B179" s="261"/>
      <c r="C179" s="238"/>
      <c r="D179" s="238"/>
      <c r="E179" s="238"/>
      <c r="F179" s="251"/>
      <c r="G179" s="130">
        <f t="shared" si="22"/>
        <v>0</v>
      </c>
      <c r="H179" s="238">
        <f t="shared" si="23"/>
        <v>0</v>
      </c>
      <c r="I179" s="238"/>
      <c r="J179" s="251"/>
      <c r="K179" s="130">
        <f t="shared" si="24"/>
        <v>0</v>
      </c>
      <c r="L179" s="238">
        <f t="shared" si="25"/>
        <v>0</v>
      </c>
      <c r="M179" s="238">
        <f t="shared" si="27"/>
        <v>0</v>
      </c>
      <c r="N179" s="35"/>
    </row>
    <row r="180" spans="1:14" customFormat="1">
      <c r="A180" s="252" t="s">
        <v>124</v>
      </c>
      <c r="B180" s="261"/>
      <c r="C180" s="238">
        <v>0</v>
      </c>
      <c r="D180" s="238">
        <v>0</v>
      </c>
      <c r="E180" s="238">
        <v>0</v>
      </c>
      <c r="F180" s="251">
        <v>0</v>
      </c>
      <c r="G180" s="130">
        <f t="shared" si="22"/>
        <v>0</v>
      </c>
      <c r="H180" s="238">
        <f t="shared" si="23"/>
        <v>0</v>
      </c>
      <c r="I180" s="238">
        <v>0</v>
      </c>
      <c r="J180" s="251">
        <v>0</v>
      </c>
      <c r="K180" s="130">
        <f t="shared" si="24"/>
        <v>0</v>
      </c>
      <c r="L180" s="238">
        <f t="shared" si="25"/>
        <v>0</v>
      </c>
      <c r="M180" s="238">
        <f t="shared" si="27"/>
        <v>0</v>
      </c>
      <c r="N180" s="35"/>
    </row>
    <row r="181" spans="1:14" customFormat="1">
      <c r="A181" s="252" t="s">
        <v>296</v>
      </c>
      <c r="B181" s="261"/>
      <c r="C181" s="238">
        <f>C190</f>
        <v>70523873</v>
      </c>
      <c r="D181" s="245">
        <f>D190</f>
        <v>70541373</v>
      </c>
      <c r="E181" s="245">
        <f>E190</f>
        <v>10115963.130000001</v>
      </c>
      <c r="F181" s="251">
        <f>F190</f>
        <v>19962823.289999999</v>
      </c>
      <c r="G181" s="130">
        <f t="shared" si="22"/>
        <v>7.6817396835005089E-2</v>
      </c>
      <c r="H181" s="238">
        <f t="shared" si="23"/>
        <v>50578549.710000001</v>
      </c>
      <c r="I181" s="245">
        <f>I190</f>
        <v>10737066.59</v>
      </c>
      <c r="J181" s="251">
        <f>J190</f>
        <v>19954347.289999999</v>
      </c>
      <c r="K181" s="130">
        <f t="shared" si="24"/>
        <v>8.6190049693421145E-2</v>
      </c>
      <c r="L181" s="238">
        <f t="shared" si="25"/>
        <v>50587025.710000001</v>
      </c>
      <c r="M181" s="238">
        <f>M190</f>
        <v>0</v>
      </c>
      <c r="N181" s="35"/>
    </row>
    <row r="182" spans="1:14" customFormat="1">
      <c r="A182" s="132" t="s">
        <v>297</v>
      </c>
      <c r="B182" s="262"/>
      <c r="C182" s="133">
        <f>C13+C181</f>
        <v>788853853</v>
      </c>
      <c r="D182" s="133">
        <f>D13+D181</f>
        <v>858853853</v>
      </c>
      <c r="E182" s="133">
        <f>E13+E181</f>
        <v>127089487.64999999</v>
      </c>
      <c r="F182" s="133">
        <f>F13+F181</f>
        <v>259873727.99000001</v>
      </c>
      <c r="G182" s="134">
        <v>1</v>
      </c>
      <c r="H182" s="133">
        <f>H13+H181</f>
        <v>598980125.00999999</v>
      </c>
      <c r="I182" s="133">
        <f>I13+I181</f>
        <v>126334708.47999999</v>
      </c>
      <c r="J182" s="133">
        <f>J13+J181</f>
        <v>231515672.18000001</v>
      </c>
      <c r="K182" s="134">
        <v>1</v>
      </c>
      <c r="L182" s="133">
        <f>L13+L181</f>
        <v>627338180.82000005</v>
      </c>
      <c r="M182" s="133">
        <f>M13+M181</f>
        <v>0</v>
      </c>
      <c r="N182" s="135"/>
    </row>
    <row r="183" spans="1:14" customFormat="1" ht="12.75" customHeight="1">
      <c r="A183" s="309" t="str">
        <f>'Anexo_1_-_Balanço_Orçamentário'!A126:K126</f>
        <v>FONTE: Sistema FIPLAN, Unidade Responsável: SEFAZ/SATE. Emissão:09/07/2024</v>
      </c>
      <c r="B183" s="309"/>
      <c r="C183" s="309"/>
      <c r="D183" s="309"/>
      <c r="E183" s="309"/>
      <c r="F183" s="309"/>
      <c r="G183" s="309"/>
      <c r="H183" s="309"/>
      <c r="I183" s="309"/>
      <c r="J183" s="309"/>
      <c r="K183" s="309"/>
      <c r="L183" s="309"/>
      <c r="M183" s="309"/>
      <c r="N183" s="136"/>
    </row>
    <row r="184" spans="1:14" customFormat="1" ht="12.75" customHeight="1">
      <c r="A184" s="310" t="s">
        <v>298</v>
      </c>
      <c r="B184" s="310"/>
      <c r="C184" s="310"/>
      <c r="D184" s="310"/>
      <c r="E184" s="137"/>
      <c r="F184" s="137"/>
      <c r="G184" s="138"/>
      <c r="H184" s="137"/>
      <c r="I184" s="137"/>
      <c r="J184" s="137"/>
      <c r="K184" s="138"/>
      <c r="L184" s="137"/>
      <c r="M184" s="280"/>
      <c r="N184" s="137"/>
    </row>
    <row r="185" spans="1:14" customFormat="1" ht="12.75" customHeight="1">
      <c r="A185" s="302"/>
      <c r="B185" s="302"/>
      <c r="C185" s="302"/>
      <c r="D185" s="302"/>
      <c r="E185" s="302"/>
      <c r="F185" s="302"/>
      <c r="G185" s="302"/>
      <c r="H185" s="302"/>
      <c r="I185" s="302"/>
      <c r="J185" s="302"/>
      <c r="K185" s="302"/>
      <c r="L185" s="302"/>
      <c r="M185" s="302"/>
      <c r="N185" s="137"/>
    </row>
    <row r="186" spans="1:14" customFormat="1">
      <c r="A186" s="139"/>
      <c r="B186" s="258"/>
      <c r="C186" s="43"/>
      <c r="D186" s="43"/>
      <c r="E186" s="43"/>
      <c r="F186" s="43"/>
      <c r="G186" s="120"/>
      <c r="H186" s="1"/>
      <c r="I186" s="43"/>
      <c r="J186" s="43"/>
      <c r="K186" s="120"/>
      <c r="L186" s="137"/>
      <c r="M186" s="137"/>
      <c r="N186" s="137"/>
    </row>
    <row r="187" spans="1:14" customFormat="1">
      <c r="A187" s="122"/>
      <c r="B187" s="123"/>
      <c r="C187" s="123" t="s">
        <v>95</v>
      </c>
      <c r="D187" s="123" t="s">
        <v>95</v>
      </c>
      <c r="E187" s="306" t="s">
        <v>96</v>
      </c>
      <c r="F187" s="306"/>
      <c r="G187" s="306"/>
      <c r="H187" s="124" t="s">
        <v>10</v>
      </c>
      <c r="I187" s="306" t="s">
        <v>97</v>
      </c>
      <c r="J187" s="306"/>
      <c r="K187" s="306"/>
      <c r="L187" s="124" t="s">
        <v>10</v>
      </c>
      <c r="M187" s="307" t="s">
        <v>152</v>
      </c>
      <c r="N187" s="1"/>
    </row>
    <row r="188" spans="1:14" customFormat="1" ht="22.5" customHeight="1">
      <c r="A188" s="125" t="s">
        <v>299</v>
      </c>
      <c r="B188" s="126"/>
      <c r="C188" s="126" t="s">
        <v>101</v>
      </c>
      <c r="D188" s="126" t="s">
        <v>102</v>
      </c>
      <c r="E188" s="127" t="s">
        <v>12</v>
      </c>
      <c r="F188" s="127" t="s">
        <v>14</v>
      </c>
      <c r="G188" s="128" t="s">
        <v>13</v>
      </c>
      <c r="H188" s="83"/>
      <c r="I188" s="127" t="s">
        <v>12</v>
      </c>
      <c r="J188" s="127" t="s">
        <v>14</v>
      </c>
      <c r="K188" s="128" t="s">
        <v>13</v>
      </c>
      <c r="L188" s="83"/>
      <c r="M188" s="307"/>
      <c r="N188" s="1"/>
    </row>
    <row r="189" spans="1:14" customFormat="1" ht="36.6" customHeight="1">
      <c r="A189" s="15"/>
      <c r="B189" s="85"/>
      <c r="C189" s="15"/>
      <c r="D189" s="85" t="s">
        <v>15</v>
      </c>
      <c r="E189" s="85"/>
      <c r="F189" s="85" t="s">
        <v>16</v>
      </c>
      <c r="G189" s="129" t="s">
        <v>154</v>
      </c>
      <c r="H189" s="87" t="s">
        <v>155</v>
      </c>
      <c r="I189" s="85"/>
      <c r="J189" s="85" t="s">
        <v>106</v>
      </c>
      <c r="K189" s="129" t="s">
        <v>156</v>
      </c>
      <c r="L189" s="87" t="s">
        <v>157</v>
      </c>
      <c r="M189" s="307"/>
      <c r="N189" s="1"/>
    </row>
    <row r="190" spans="1:14" customFormat="1" ht="11.25" customHeight="1">
      <c r="A190" s="254" t="s">
        <v>300</v>
      </c>
      <c r="B190" s="278"/>
      <c r="C190" s="236">
        <f>SUM(C191,C195,C199,C203,C216,C221,C226,C230,C236,C242,C250,C256,C266,C270,C275,C280,C284,C288,C295,C300,C307,C310,C317,C324,C328,C334,C341,C346,C355)</f>
        <v>70523873</v>
      </c>
      <c r="D190" s="236">
        <f>SUM(D191,D195,D199,D203,D216,D221,D226,D230,D236,D242,D250,D256,D266,D270,D275,D280,D284,D288,D295,D300,D307,D310,D317,D324,D328,D334,D341,D346,D355)</f>
        <v>70541373</v>
      </c>
      <c r="E190" s="236">
        <f>SUM(E191,E195,E199,E203,E216,E221,E226,E230,E236,E242,E250,E256,E266,E270,E275,E280,E284,E288,E295,E300,E307,E310,E317,E324,E328,E334,E341,E346,E355)</f>
        <v>10115963.130000001</v>
      </c>
      <c r="F190" s="236">
        <f>SUM(F191,F195,F199,F203,F216,F221,F226,F230,F236,F242,F250,F256,F266,F270,F275,F280,F284,F288,F295,F300,F307,F310,F317,F324,F328,F334,F341,F346,F355)</f>
        <v>19962823.289999999</v>
      </c>
      <c r="G190" s="255">
        <f t="shared" ref="G190:G221" si="28">F190/F$182</f>
        <v>7.6817396835005089E-2</v>
      </c>
      <c r="H190" s="236">
        <f t="shared" ref="H190:H221" si="29">D190-F190</f>
        <v>50578549.710000001</v>
      </c>
      <c r="I190" s="236">
        <f>SUM(I191,I195,I199,I203,I216,I221,I226,I230,I236,I242,I250,I256,I266,I270,I275,I280,I284,I288,I295,I300,I307,I310,I317,I324,I328,I334,I341,I346,I355)</f>
        <v>10737066.59</v>
      </c>
      <c r="J190" s="236">
        <f>SUM(J191,J195,J199,J203,J216,J221,J226,J230,J236,J242,J250,J256,J266,J270,J275,J280,J284,J288,J295,J300,J307,J310,J317,J324,J328,J334,J341,J346,J355)</f>
        <v>19954347.289999999</v>
      </c>
      <c r="K190" s="255">
        <f t="shared" ref="K190:K221" si="30">J190/J$182</f>
        <v>8.6190049693421145E-2</v>
      </c>
      <c r="L190" s="236">
        <f t="shared" ref="L190:L221" si="31">D190-J190</f>
        <v>50587025.710000001</v>
      </c>
      <c r="M190" s="236">
        <f>SUM(M191,M195,M199,M203,M216,M221,M226,M230,M236,M242,M250,M256,M266,M270,M275,M280,M284,M288,M295,M300,M307,M310,M317,M324,M328,M334,M341,M346,M355)</f>
        <v>0</v>
      </c>
      <c r="N190" s="1"/>
    </row>
    <row r="191" spans="1:14" customFormat="1" ht="11.25" hidden="1" customHeight="1">
      <c r="A191" s="252" t="s">
        <v>159</v>
      </c>
      <c r="B191" s="261"/>
      <c r="C191" s="238">
        <f>SUM(C192:C194)</f>
        <v>0</v>
      </c>
      <c r="D191" s="238">
        <f>SUM(D192:D194)</f>
        <v>0</v>
      </c>
      <c r="E191" s="238">
        <f>SUM(E192:E194)</f>
        <v>0</v>
      </c>
      <c r="F191" s="238">
        <f>SUM(F192:F194)</f>
        <v>0</v>
      </c>
      <c r="G191" s="130">
        <f t="shared" si="28"/>
        <v>0</v>
      </c>
      <c r="H191" s="238">
        <f t="shared" si="29"/>
        <v>0</v>
      </c>
      <c r="I191" s="238">
        <f>SUM(I192:I194)</f>
        <v>0</v>
      </c>
      <c r="J191" s="238">
        <f>SUM(J192:J194)</f>
        <v>0</v>
      </c>
      <c r="K191" s="130">
        <f t="shared" si="30"/>
        <v>0</v>
      </c>
      <c r="L191" s="238">
        <f t="shared" si="31"/>
        <v>0</v>
      </c>
      <c r="M191" s="238">
        <f>SUM(M192:M194)</f>
        <v>0</v>
      </c>
      <c r="N191" s="1"/>
    </row>
    <row r="192" spans="1:14" customFormat="1" ht="11.25" hidden="1" customHeight="1">
      <c r="A192" s="252" t="s">
        <v>160</v>
      </c>
      <c r="B192" s="261"/>
      <c r="C192" s="251"/>
      <c r="D192" s="238"/>
      <c r="E192" s="238"/>
      <c r="F192" s="238"/>
      <c r="G192" s="130">
        <f t="shared" si="28"/>
        <v>0</v>
      </c>
      <c r="H192" s="238">
        <f t="shared" si="29"/>
        <v>0</v>
      </c>
      <c r="I192" s="238"/>
      <c r="J192" s="238"/>
      <c r="K192" s="130">
        <f t="shared" si="30"/>
        <v>0</v>
      </c>
      <c r="L192" s="238">
        <f t="shared" si="31"/>
        <v>0</v>
      </c>
      <c r="M192" s="238"/>
      <c r="N192" s="1"/>
    </row>
    <row r="193" spans="1:13" customFormat="1" ht="11.25" hidden="1" customHeight="1">
      <c r="A193" s="252" t="s">
        <v>161</v>
      </c>
      <c r="B193" s="261"/>
      <c r="C193" s="251"/>
      <c r="D193" s="238"/>
      <c r="E193" s="238"/>
      <c r="F193" s="238"/>
      <c r="G193" s="130">
        <f t="shared" si="28"/>
        <v>0</v>
      </c>
      <c r="H193" s="238">
        <f t="shared" si="29"/>
        <v>0</v>
      </c>
      <c r="I193" s="238"/>
      <c r="J193" s="238"/>
      <c r="K193" s="130">
        <f t="shared" si="30"/>
        <v>0</v>
      </c>
      <c r="L193" s="238">
        <f t="shared" si="31"/>
        <v>0</v>
      </c>
      <c r="M193" s="238"/>
    </row>
    <row r="194" spans="1:13" customFormat="1" ht="11.25" hidden="1" customHeight="1">
      <c r="A194" s="252" t="s">
        <v>162</v>
      </c>
      <c r="B194" s="261"/>
      <c r="C194" s="251"/>
      <c r="D194" s="238"/>
      <c r="E194" s="238"/>
      <c r="F194" s="238"/>
      <c r="G194" s="130">
        <f t="shared" si="28"/>
        <v>0</v>
      </c>
      <c r="H194" s="238">
        <f t="shared" si="29"/>
        <v>0</v>
      </c>
      <c r="I194" s="238"/>
      <c r="J194" s="238"/>
      <c r="K194" s="130">
        <f t="shared" si="30"/>
        <v>0</v>
      </c>
      <c r="L194" s="238">
        <f t="shared" si="31"/>
        <v>0</v>
      </c>
      <c r="M194" s="238"/>
    </row>
    <row r="195" spans="1:13" customFormat="1" ht="11.25" hidden="1" customHeight="1">
      <c r="A195" s="252" t="s">
        <v>163</v>
      </c>
      <c r="B195" s="261"/>
      <c r="C195" s="238">
        <f>SUM(C196:C198)</f>
        <v>0</v>
      </c>
      <c r="D195" s="238">
        <f>SUM(D196:D198)</f>
        <v>0</v>
      </c>
      <c r="E195" s="238">
        <f>SUM(E196:E198)</f>
        <v>0</v>
      </c>
      <c r="F195" s="238">
        <f>SUM(F196:F198)</f>
        <v>0</v>
      </c>
      <c r="G195" s="130">
        <f t="shared" si="28"/>
        <v>0</v>
      </c>
      <c r="H195" s="238">
        <f t="shared" si="29"/>
        <v>0</v>
      </c>
      <c r="I195" s="238">
        <f>SUM(I196:I198)</f>
        <v>0</v>
      </c>
      <c r="J195" s="238">
        <f>SUM(J196:J198)</f>
        <v>0</v>
      </c>
      <c r="K195" s="130">
        <f t="shared" si="30"/>
        <v>0</v>
      </c>
      <c r="L195" s="238">
        <f t="shared" si="31"/>
        <v>0</v>
      </c>
      <c r="M195" s="238">
        <f>SUM(M196:M198)</f>
        <v>0</v>
      </c>
    </row>
    <row r="196" spans="1:13" customFormat="1" ht="11.25" hidden="1" customHeight="1">
      <c r="A196" s="252" t="s">
        <v>164</v>
      </c>
      <c r="B196" s="261"/>
      <c r="C196" s="238"/>
      <c r="D196" s="238"/>
      <c r="E196" s="238"/>
      <c r="F196" s="238"/>
      <c r="G196" s="130">
        <f t="shared" si="28"/>
        <v>0</v>
      </c>
      <c r="H196" s="238">
        <f t="shared" si="29"/>
        <v>0</v>
      </c>
      <c r="I196" s="238"/>
      <c r="J196" s="238"/>
      <c r="K196" s="130">
        <f t="shared" si="30"/>
        <v>0</v>
      </c>
      <c r="L196" s="238">
        <f t="shared" si="31"/>
        <v>0</v>
      </c>
      <c r="M196" s="238"/>
    </row>
    <row r="197" spans="1:13" customFormat="1" ht="11.25" hidden="1" customHeight="1">
      <c r="A197" s="252" t="s">
        <v>165</v>
      </c>
      <c r="B197" s="261"/>
      <c r="C197" s="238"/>
      <c r="D197" s="238"/>
      <c r="E197" s="238"/>
      <c r="F197" s="238"/>
      <c r="G197" s="130">
        <f t="shared" si="28"/>
        <v>0</v>
      </c>
      <c r="H197" s="238">
        <f t="shared" si="29"/>
        <v>0</v>
      </c>
      <c r="I197" s="238"/>
      <c r="J197" s="238"/>
      <c r="K197" s="130">
        <f t="shared" si="30"/>
        <v>0</v>
      </c>
      <c r="L197" s="238">
        <f t="shared" si="31"/>
        <v>0</v>
      </c>
      <c r="M197" s="238"/>
    </row>
    <row r="198" spans="1:13" customFormat="1" ht="11.25" hidden="1" customHeight="1">
      <c r="A198" s="252" t="s">
        <v>162</v>
      </c>
      <c r="B198" s="261"/>
      <c r="C198" s="238"/>
      <c r="D198" s="238"/>
      <c r="E198" s="238"/>
      <c r="F198" s="238"/>
      <c r="G198" s="130">
        <f t="shared" si="28"/>
        <v>0</v>
      </c>
      <c r="H198" s="238">
        <f t="shared" si="29"/>
        <v>0</v>
      </c>
      <c r="I198" s="238"/>
      <c r="J198" s="238"/>
      <c r="K198" s="130">
        <f t="shared" si="30"/>
        <v>0</v>
      </c>
      <c r="L198" s="238">
        <f t="shared" si="31"/>
        <v>0</v>
      </c>
      <c r="M198" s="238"/>
    </row>
    <row r="199" spans="1:13" customFormat="1" ht="11.25" customHeight="1">
      <c r="A199" s="252" t="s">
        <v>166</v>
      </c>
      <c r="B199" s="261" t="s">
        <v>422</v>
      </c>
      <c r="C199" s="238">
        <f>SUM(C200:C202)</f>
        <v>56751796</v>
      </c>
      <c r="D199" s="238">
        <f>SUM(D200:D202)</f>
        <v>56769296</v>
      </c>
      <c r="E199" s="238">
        <f>SUM(E200:E202)</f>
        <v>8350989.4500000002</v>
      </c>
      <c r="F199" s="238">
        <f>SUM(F200:F202)</f>
        <v>16469772.050000001</v>
      </c>
      <c r="G199" s="130">
        <f t="shared" si="28"/>
        <v>6.3376056430890004E-2</v>
      </c>
      <c r="H199" s="238">
        <f t="shared" si="29"/>
        <v>40299523.950000003</v>
      </c>
      <c r="I199" s="238">
        <f>SUM(I200:I202)</f>
        <v>8367513.4500000002</v>
      </c>
      <c r="J199" s="238">
        <f>SUM(J200:J202)</f>
        <v>16461296.050000001</v>
      </c>
      <c r="K199" s="130">
        <f t="shared" si="30"/>
        <v>7.1102296855314343E-2</v>
      </c>
      <c r="L199" s="238">
        <f t="shared" si="31"/>
        <v>40307999.950000003</v>
      </c>
      <c r="M199" s="238">
        <f>SUM(M200:M202)</f>
        <v>0</v>
      </c>
    </row>
    <row r="200" spans="1:13" customFormat="1" ht="11.25" customHeight="1">
      <c r="A200" s="253" t="s">
        <v>168</v>
      </c>
      <c r="B200" s="261" t="s">
        <v>424</v>
      </c>
      <c r="C200" s="238">
        <v>56693573</v>
      </c>
      <c r="D200" s="238">
        <f>56711073</f>
        <v>56711073</v>
      </c>
      <c r="E200" s="238">
        <v>8350989.4500000002</v>
      </c>
      <c r="F200" s="238">
        <f>8093782.6+8350989.45</f>
        <v>16444772.050000001</v>
      </c>
      <c r="G200" s="130">
        <f t="shared" si="28"/>
        <v>6.3279855863817056E-2</v>
      </c>
      <c r="H200" s="238">
        <f t="shared" si="29"/>
        <v>40266300.950000003</v>
      </c>
      <c r="I200" s="238">
        <v>8350989.4500000002</v>
      </c>
      <c r="J200" s="238">
        <f>8093782.6+8350989.45</f>
        <v>16444772.050000001</v>
      </c>
      <c r="K200" s="130">
        <f t="shared" si="30"/>
        <v>7.1030923717399289E-2</v>
      </c>
      <c r="L200" s="238">
        <f t="shared" si="31"/>
        <v>40266300.950000003</v>
      </c>
      <c r="M200" s="238">
        <f t="shared" ref="M200:M202" si="32">IF($M$2=6,F200-J200,0)</f>
        <v>0</v>
      </c>
    </row>
    <row r="201" spans="1:13" customFormat="1" ht="11.25" hidden="1" customHeight="1">
      <c r="A201" s="253" t="s">
        <v>169</v>
      </c>
      <c r="B201" s="261" t="s">
        <v>425</v>
      </c>
      <c r="C201" s="238">
        <v>0</v>
      </c>
      <c r="D201" s="238">
        <v>0</v>
      </c>
      <c r="E201" s="238">
        <v>0</v>
      </c>
      <c r="F201" s="238">
        <v>0</v>
      </c>
      <c r="G201" s="130">
        <f t="shared" si="28"/>
        <v>0</v>
      </c>
      <c r="H201" s="238">
        <f t="shared" si="29"/>
        <v>0</v>
      </c>
      <c r="I201" s="238">
        <v>0</v>
      </c>
      <c r="J201" s="238">
        <v>0</v>
      </c>
      <c r="K201" s="130">
        <f t="shared" si="30"/>
        <v>0</v>
      </c>
      <c r="L201" s="238">
        <f t="shared" si="31"/>
        <v>0</v>
      </c>
      <c r="M201" s="238">
        <f t="shared" si="32"/>
        <v>0</v>
      </c>
    </row>
    <row r="202" spans="1:13" customFormat="1" ht="11.25" customHeight="1">
      <c r="A202" s="253" t="s">
        <v>179</v>
      </c>
      <c r="B202" s="261" t="s">
        <v>430</v>
      </c>
      <c r="C202" s="238">
        <v>58223</v>
      </c>
      <c r="D202" s="238">
        <v>58223</v>
      </c>
      <c r="E202" s="238">
        <v>0</v>
      </c>
      <c r="F202" s="238">
        <f>25000+0</f>
        <v>25000</v>
      </c>
      <c r="G202" s="130">
        <f t="shared" si="28"/>
        <v>9.62005670729517E-5</v>
      </c>
      <c r="H202" s="238">
        <f t="shared" si="29"/>
        <v>33223</v>
      </c>
      <c r="I202" s="238">
        <v>16524</v>
      </c>
      <c r="J202" s="238">
        <f>0+16524</f>
        <v>16524</v>
      </c>
      <c r="K202" s="130">
        <f t="shared" si="30"/>
        <v>7.137313791505585E-5</v>
      </c>
      <c r="L202" s="238">
        <f t="shared" si="31"/>
        <v>41699</v>
      </c>
      <c r="M202" s="238">
        <f t="shared" si="32"/>
        <v>0</v>
      </c>
    </row>
    <row r="203" spans="1:13" customFormat="1" ht="11.25" hidden="1" customHeight="1">
      <c r="A203" s="252" t="s">
        <v>170</v>
      </c>
      <c r="B203" s="261"/>
      <c r="C203" s="238">
        <f>SUM(C204:C215)</f>
        <v>0</v>
      </c>
      <c r="D203" s="238">
        <f>SUM(D204:D215)</f>
        <v>0</v>
      </c>
      <c r="E203" s="238">
        <f>SUM(E204:E215)</f>
        <v>0</v>
      </c>
      <c r="F203" s="238">
        <f>SUM(F204:F215)</f>
        <v>0</v>
      </c>
      <c r="G203" s="130">
        <f t="shared" si="28"/>
        <v>0</v>
      </c>
      <c r="H203" s="238">
        <f t="shared" si="29"/>
        <v>0</v>
      </c>
      <c r="I203" s="238">
        <f>SUM(I204:I215)</f>
        <v>0</v>
      </c>
      <c r="J203" s="238">
        <f>SUM(J204:J215)</f>
        <v>0</v>
      </c>
      <c r="K203" s="130">
        <f t="shared" si="30"/>
        <v>0</v>
      </c>
      <c r="L203" s="238">
        <f t="shared" si="31"/>
        <v>0</v>
      </c>
      <c r="M203" s="238">
        <f>SUM(M204:M215)</f>
        <v>0</v>
      </c>
    </row>
    <row r="204" spans="1:13" customFormat="1" ht="11.25" hidden="1" customHeight="1">
      <c r="A204" s="252" t="s">
        <v>171</v>
      </c>
      <c r="B204" s="261"/>
      <c r="C204" s="238"/>
      <c r="D204" s="238"/>
      <c r="E204" s="238"/>
      <c r="F204" s="238"/>
      <c r="G204" s="130">
        <f t="shared" si="28"/>
        <v>0</v>
      </c>
      <c r="H204" s="238">
        <f t="shared" si="29"/>
        <v>0</v>
      </c>
      <c r="I204" s="238"/>
      <c r="J204" s="238"/>
      <c r="K204" s="130">
        <f t="shared" si="30"/>
        <v>0</v>
      </c>
      <c r="L204" s="238">
        <f t="shared" si="31"/>
        <v>0</v>
      </c>
      <c r="M204" s="238"/>
    </row>
    <row r="205" spans="1:13" customFormat="1" ht="11.25" hidden="1" customHeight="1">
      <c r="A205" s="252" t="s">
        <v>168</v>
      </c>
      <c r="B205" s="261"/>
      <c r="C205" s="238"/>
      <c r="D205" s="238"/>
      <c r="E205" s="238"/>
      <c r="F205" s="238"/>
      <c r="G205" s="130">
        <f t="shared" si="28"/>
        <v>0</v>
      </c>
      <c r="H205" s="238">
        <f t="shared" si="29"/>
        <v>0</v>
      </c>
      <c r="I205" s="238"/>
      <c r="J205" s="238"/>
      <c r="K205" s="130">
        <f t="shared" si="30"/>
        <v>0</v>
      </c>
      <c r="L205" s="238">
        <f t="shared" si="31"/>
        <v>0</v>
      </c>
      <c r="M205" s="238"/>
    </row>
    <row r="206" spans="1:13" customFormat="1" ht="11.25" hidden="1" customHeight="1">
      <c r="A206" s="252" t="s">
        <v>172</v>
      </c>
      <c r="B206" s="261"/>
      <c r="C206" s="238"/>
      <c r="D206" s="238"/>
      <c r="E206" s="238"/>
      <c r="F206" s="238"/>
      <c r="G206" s="130">
        <f t="shared" si="28"/>
        <v>0</v>
      </c>
      <c r="H206" s="238">
        <f t="shared" si="29"/>
        <v>0</v>
      </c>
      <c r="I206" s="238"/>
      <c r="J206" s="238"/>
      <c r="K206" s="130">
        <f t="shared" si="30"/>
        <v>0</v>
      </c>
      <c r="L206" s="238">
        <f t="shared" si="31"/>
        <v>0</v>
      </c>
      <c r="M206" s="238"/>
    </row>
    <row r="207" spans="1:13" customFormat="1" ht="11.25" hidden="1" customHeight="1">
      <c r="A207" s="252" t="s">
        <v>173</v>
      </c>
      <c r="B207" s="261"/>
      <c r="C207" s="238"/>
      <c r="D207" s="238"/>
      <c r="E207" s="238"/>
      <c r="F207" s="238"/>
      <c r="G207" s="130">
        <f t="shared" si="28"/>
        <v>0</v>
      </c>
      <c r="H207" s="238">
        <f t="shared" si="29"/>
        <v>0</v>
      </c>
      <c r="I207" s="238"/>
      <c r="J207" s="238"/>
      <c r="K207" s="130">
        <f t="shared" si="30"/>
        <v>0</v>
      </c>
      <c r="L207" s="238">
        <f t="shared" si="31"/>
        <v>0</v>
      </c>
      <c r="M207" s="238"/>
    </row>
    <row r="208" spans="1:13" customFormat="1" ht="11.25" hidden="1" customHeight="1">
      <c r="A208" s="252" t="s">
        <v>174</v>
      </c>
      <c r="B208" s="261"/>
      <c r="C208" s="238"/>
      <c r="D208" s="238"/>
      <c r="E208" s="238"/>
      <c r="F208" s="238"/>
      <c r="G208" s="130">
        <f t="shared" si="28"/>
        <v>0</v>
      </c>
      <c r="H208" s="238">
        <f t="shared" si="29"/>
        <v>0</v>
      </c>
      <c r="I208" s="238"/>
      <c r="J208" s="238"/>
      <c r="K208" s="130">
        <f t="shared" si="30"/>
        <v>0</v>
      </c>
      <c r="L208" s="238">
        <f t="shared" si="31"/>
        <v>0</v>
      </c>
      <c r="M208" s="238"/>
    </row>
    <row r="209" spans="1:13" customFormat="1" ht="11.25" hidden="1" customHeight="1">
      <c r="A209" s="252" t="s">
        <v>169</v>
      </c>
      <c r="B209" s="261"/>
      <c r="C209" s="238"/>
      <c r="D209" s="238"/>
      <c r="E209" s="238"/>
      <c r="F209" s="238"/>
      <c r="G209" s="130">
        <f t="shared" si="28"/>
        <v>0</v>
      </c>
      <c r="H209" s="238">
        <f t="shared" si="29"/>
        <v>0</v>
      </c>
      <c r="I209" s="238"/>
      <c r="J209" s="238"/>
      <c r="K209" s="130">
        <f t="shared" si="30"/>
        <v>0</v>
      </c>
      <c r="L209" s="238">
        <f t="shared" si="31"/>
        <v>0</v>
      </c>
      <c r="M209" s="238"/>
    </row>
    <row r="210" spans="1:13" customFormat="1" ht="11.25" hidden="1" customHeight="1">
      <c r="A210" s="252" t="s">
        <v>175</v>
      </c>
      <c r="B210" s="261"/>
      <c r="C210" s="238"/>
      <c r="D210" s="238"/>
      <c r="E210" s="238"/>
      <c r="F210" s="238"/>
      <c r="G210" s="130">
        <f t="shared" si="28"/>
        <v>0</v>
      </c>
      <c r="H210" s="238">
        <f t="shared" si="29"/>
        <v>0</v>
      </c>
      <c r="I210" s="238"/>
      <c r="J210" s="238"/>
      <c r="K210" s="130">
        <f t="shared" si="30"/>
        <v>0</v>
      </c>
      <c r="L210" s="238">
        <f t="shared" si="31"/>
        <v>0</v>
      </c>
      <c r="M210" s="238"/>
    </row>
    <row r="211" spans="1:13" customFormat="1" ht="11.25" hidden="1" customHeight="1">
      <c r="A211" s="252" t="s">
        <v>176</v>
      </c>
      <c r="B211" s="261"/>
      <c r="C211" s="238"/>
      <c r="D211" s="238"/>
      <c r="E211" s="238"/>
      <c r="F211" s="238"/>
      <c r="G211" s="130">
        <f t="shared" si="28"/>
        <v>0</v>
      </c>
      <c r="H211" s="238">
        <f t="shared" si="29"/>
        <v>0</v>
      </c>
      <c r="I211" s="238"/>
      <c r="J211" s="238"/>
      <c r="K211" s="130">
        <f t="shared" si="30"/>
        <v>0</v>
      </c>
      <c r="L211" s="238">
        <f t="shared" si="31"/>
        <v>0</v>
      </c>
      <c r="M211" s="238"/>
    </row>
    <row r="212" spans="1:13" customFormat="1" ht="11.25" hidden="1" customHeight="1">
      <c r="A212" s="252" t="s">
        <v>177</v>
      </c>
      <c r="B212" s="261"/>
      <c r="C212" s="238"/>
      <c r="D212" s="238"/>
      <c r="E212" s="238"/>
      <c r="F212" s="238"/>
      <c r="G212" s="130">
        <f t="shared" si="28"/>
        <v>0</v>
      </c>
      <c r="H212" s="238">
        <f t="shared" si="29"/>
        <v>0</v>
      </c>
      <c r="I212" s="238"/>
      <c r="J212" s="238"/>
      <c r="K212" s="130">
        <f t="shared" si="30"/>
        <v>0</v>
      </c>
      <c r="L212" s="238">
        <f t="shared" si="31"/>
        <v>0</v>
      </c>
      <c r="M212" s="238"/>
    </row>
    <row r="213" spans="1:13" customFormat="1" ht="11.25" hidden="1" customHeight="1">
      <c r="A213" s="252" t="s">
        <v>178</v>
      </c>
      <c r="B213" s="261"/>
      <c r="C213" s="238"/>
      <c r="D213" s="238"/>
      <c r="E213" s="238"/>
      <c r="F213" s="238"/>
      <c r="G213" s="130">
        <f t="shared" si="28"/>
        <v>0</v>
      </c>
      <c r="H213" s="238">
        <f t="shared" si="29"/>
        <v>0</v>
      </c>
      <c r="I213" s="238"/>
      <c r="J213" s="238"/>
      <c r="K213" s="130">
        <f t="shared" si="30"/>
        <v>0</v>
      </c>
      <c r="L213" s="238">
        <f t="shared" si="31"/>
        <v>0</v>
      </c>
      <c r="M213" s="238"/>
    </row>
    <row r="214" spans="1:13" customFormat="1" ht="11.25" hidden="1" customHeight="1">
      <c r="A214" s="252" t="s">
        <v>179</v>
      </c>
      <c r="B214" s="261"/>
      <c r="C214" s="238"/>
      <c r="D214" s="238"/>
      <c r="E214" s="238"/>
      <c r="F214" s="238"/>
      <c r="G214" s="130">
        <f t="shared" si="28"/>
        <v>0</v>
      </c>
      <c r="H214" s="238">
        <f t="shared" si="29"/>
        <v>0</v>
      </c>
      <c r="I214" s="238"/>
      <c r="J214" s="238"/>
      <c r="K214" s="130">
        <f t="shared" si="30"/>
        <v>0</v>
      </c>
      <c r="L214" s="238">
        <f t="shared" si="31"/>
        <v>0</v>
      </c>
      <c r="M214" s="238"/>
    </row>
    <row r="215" spans="1:13" customFormat="1" ht="11.25" hidden="1" customHeight="1">
      <c r="A215" s="252" t="s">
        <v>162</v>
      </c>
      <c r="B215" s="261"/>
      <c r="C215" s="238"/>
      <c r="D215" s="238"/>
      <c r="E215" s="238"/>
      <c r="F215" s="238"/>
      <c r="G215" s="130">
        <f t="shared" si="28"/>
        <v>0</v>
      </c>
      <c r="H215" s="238">
        <f t="shared" si="29"/>
        <v>0</v>
      </c>
      <c r="I215" s="238"/>
      <c r="J215" s="238"/>
      <c r="K215" s="130">
        <f t="shared" si="30"/>
        <v>0</v>
      </c>
      <c r="L215" s="238">
        <f t="shared" si="31"/>
        <v>0</v>
      </c>
      <c r="M215" s="238"/>
    </row>
    <row r="216" spans="1:13" customFormat="1" ht="11.25" hidden="1" customHeight="1">
      <c r="A216" s="252" t="s">
        <v>180</v>
      </c>
      <c r="B216" s="261"/>
      <c r="C216" s="238">
        <f>SUM(C217:C220)</f>
        <v>0</v>
      </c>
      <c r="D216" s="238">
        <f>SUM(D217:D220)</f>
        <v>0</v>
      </c>
      <c r="E216" s="238">
        <f>SUM(E217:E220)</f>
        <v>0</v>
      </c>
      <c r="F216" s="238">
        <f>SUM(F217:F220)</f>
        <v>0</v>
      </c>
      <c r="G216" s="130">
        <f t="shared" si="28"/>
        <v>0</v>
      </c>
      <c r="H216" s="238">
        <f t="shared" si="29"/>
        <v>0</v>
      </c>
      <c r="I216" s="238">
        <f>SUM(I217:I220)</f>
        <v>0</v>
      </c>
      <c r="J216" s="238">
        <f>SUM(J217:J220)</f>
        <v>0</v>
      </c>
      <c r="K216" s="130">
        <f t="shared" si="30"/>
        <v>0</v>
      </c>
      <c r="L216" s="238">
        <f t="shared" si="31"/>
        <v>0</v>
      </c>
      <c r="M216" s="238">
        <f>SUM(M217:M220)</f>
        <v>0</v>
      </c>
    </row>
    <row r="217" spans="1:13" customFormat="1" ht="11.25" hidden="1" customHeight="1">
      <c r="A217" s="252" t="s">
        <v>181</v>
      </c>
      <c r="B217" s="261"/>
      <c r="C217" s="238"/>
      <c r="D217" s="238"/>
      <c r="E217" s="238"/>
      <c r="F217" s="238"/>
      <c r="G217" s="130">
        <f t="shared" si="28"/>
        <v>0</v>
      </c>
      <c r="H217" s="238">
        <f t="shared" si="29"/>
        <v>0</v>
      </c>
      <c r="I217" s="238"/>
      <c r="J217" s="238"/>
      <c r="K217" s="130">
        <f t="shared" si="30"/>
        <v>0</v>
      </c>
      <c r="L217" s="238">
        <f t="shared" si="31"/>
        <v>0</v>
      </c>
      <c r="M217" s="238"/>
    </row>
    <row r="218" spans="1:13" customFormat="1" ht="11.25" hidden="1" customHeight="1">
      <c r="A218" s="252" t="s">
        <v>182</v>
      </c>
      <c r="B218" s="261"/>
      <c r="C218" s="238"/>
      <c r="D218" s="238"/>
      <c r="E218" s="238"/>
      <c r="F218" s="238"/>
      <c r="G218" s="130">
        <f t="shared" si="28"/>
        <v>0</v>
      </c>
      <c r="H218" s="238">
        <f t="shared" si="29"/>
        <v>0</v>
      </c>
      <c r="I218" s="238"/>
      <c r="J218" s="238"/>
      <c r="K218" s="130">
        <f t="shared" si="30"/>
        <v>0</v>
      </c>
      <c r="L218" s="238">
        <f t="shared" si="31"/>
        <v>0</v>
      </c>
      <c r="M218" s="238"/>
    </row>
    <row r="219" spans="1:13" customFormat="1" ht="11.25" hidden="1" customHeight="1">
      <c r="A219" s="252" t="s">
        <v>183</v>
      </c>
      <c r="B219" s="261"/>
      <c r="C219" s="238"/>
      <c r="D219" s="238"/>
      <c r="E219" s="238"/>
      <c r="F219" s="238"/>
      <c r="G219" s="130">
        <f t="shared" si="28"/>
        <v>0</v>
      </c>
      <c r="H219" s="238">
        <f t="shared" si="29"/>
        <v>0</v>
      </c>
      <c r="I219" s="238"/>
      <c r="J219" s="238"/>
      <c r="K219" s="130">
        <f t="shared" si="30"/>
        <v>0</v>
      </c>
      <c r="L219" s="238">
        <f t="shared" si="31"/>
        <v>0</v>
      </c>
      <c r="M219" s="238"/>
    </row>
    <row r="220" spans="1:13" customFormat="1" ht="11.25" hidden="1" customHeight="1">
      <c r="A220" s="252" t="s">
        <v>162</v>
      </c>
      <c r="B220" s="261"/>
      <c r="C220" s="238"/>
      <c r="D220" s="238"/>
      <c r="E220" s="238"/>
      <c r="F220" s="238"/>
      <c r="G220" s="130">
        <f t="shared" si="28"/>
        <v>0</v>
      </c>
      <c r="H220" s="238">
        <f t="shared" si="29"/>
        <v>0</v>
      </c>
      <c r="I220" s="238"/>
      <c r="J220" s="238"/>
      <c r="K220" s="130">
        <f t="shared" si="30"/>
        <v>0</v>
      </c>
      <c r="L220" s="238">
        <f t="shared" si="31"/>
        <v>0</v>
      </c>
      <c r="M220" s="238"/>
    </row>
    <row r="221" spans="1:13" customFormat="1" ht="11.25" hidden="1" customHeight="1">
      <c r="A221" s="252" t="s">
        <v>184</v>
      </c>
      <c r="B221" s="261"/>
      <c r="C221" s="238">
        <f>SUM(C222:C225)</f>
        <v>0</v>
      </c>
      <c r="D221" s="238">
        <f>SUM(D222:D225)</f>
        <v>0</v>
      </c>
      <c r="E221" s="238">
        <f>SUM(E222:E225)</f>
        <v>0</v>
      </c>
      <c r="F221" s="238">
        <f>SUM(F222:F225)</f>
        <v>0</v>
      </c>
      <c r="G221" s="130">
        <f t="shared" si="28"/>
        <v>0</v>
      </c>
      <c r="H221" s="238">
        <f t="shared" si="29"/>
        <v>0</v>
      </c>
      <c r="I221" s="238">
        <f>SUM(I222:I225)</f>
        <v>0</v>
      </c>
      <c r="J221" s="238">
        <f>SUM(J222:J225)</f>
        <v>0</v>
      </c>
      <c r="K221" s="130">
        <f t="shared" si="30"/>
        <v>0</v>
      </c>
      <c r="L221" s="238">
        <f t="shared" si="31"/>
        <v>0</v>
      </c>
      <c r="M221" s="238">
        <f>SUM(M222:M225)</f>
        <v>0</v>
      </c>
    </row>
    <row r="222" spans="1:13" customFormat="1" ht="11.25" hidden="1" customHeight="1">
      <c r="A222" s="252" t="s">
        <v>185</v>
      </c>
      <c r="B222" s="261"/>
      <c r="C222" s="238"/>
      <c r="D222" s="238"/>
      <c r="E222" s="238"/>
      <c r="F222" s="238"/>
      <c r="G222" s="130">
        <f t="shared" ref="G222:G253" si="33">F222/F$182</f>
        <v>0</v>
      </c>
      <c r="H222" s="238">
        <f t="shared" ref="H222:H253" si="34">D222-F222</f>
        <v>0</v>
      </c>
      <c r="I222" s="238"/>
      <c r="J222" s="238"/>
      <c r="K222" s="130">
        <f t="shared" ref="K222:K253" si="35">J222/J$182</f>
        <v>0</v>
      </c>
      <c r="L222" s="238">
        <f t="shared" ref="L222:L253" si="36">D222-J222</f>
        <v>0</v>
      </c>
      <c r="M222" s="238"/>
    </row>
    <row r="223" spans="1:13" customFormat="1" ht="11.25" hidden="1" customHeight="1">
      <c r="A223" s="252" t="s">
        <v>186</v>
      </c>
      <c r="B223" s="261"/>
      <c r="C223" s="238"/>
      <c r="D223" s="238"/>
      <c r="E223" s="238"/>
      <c r="F223" s="238"/>
      <c r="G223" s="130">
        <f t="shared" si="33"/>
        <v>0</v>
      </c>
      <c r="H223" s="238">
        <f t="shared" si="34"/>
        <v>0</v>
      </c>
      <c r="I223" s="238"/>
      <c r="J223" s="238"/>
      <c r="K223" s="130">
        <f t="shared" si="35"/>
        <v>0</v>
      </c>
      <c r="L223" s="238">
        <f t="shared" si="36"/>
        <v>0</v>
      </c>
      <c r="M223" s="238"/>
    </row>
    <row r="224" spans="1:13" customFormat="1" ht="11.25" hidden="1" customHeight="1">
      <c r="A224" s="252" t="s">
        <v>187</v>
      </c>
      <c r="B224" s="261"/>
      <c r="C224" s="238"/>
      <c r="D224" s="238"/>
      <c r="E224" s="238"/>
      <c r="F224" s="238"/>
      <c r="G224" s="130">
        <f t="shared" si="33"/>
        <v>0</v>
      </c>
      <c r="H224" s="238">
        <f t="shared" si="34"/>
        <v>0</v>
      </c>
      <c r="I224" s="238"/>
      <c r="J224" s="238"/>
      <c r="K224" s="130">
        <f t="shared" si="35"/>
        <v>0</v>
      </c>
      <c r="L224" s="238">
        <f t="shared" si="36"/>
        <v>0</v>
      </c>
      <c r="M224" s="238"/>
    </row>
    <row r="225" spans="1:13" customFormat="1" ht="11.25" hidden="1" customHeight="1">
      <c r="A225" s="252" t="s">
        <v>162</v>
      </c>
      <c r="B225" s="261"/>
      <c r="C225" s="238"/>
      <c r="D225" s="238"/>
      <c r="E225" s="238"/>
      <c r="F225" s="238"/>
      <c r="G225" s="130">
        <f t="shared" si="33"/>
        <v>0</v>
      </c>
      <c r="H225" s="238">
        <f t="shared" si="34"/>
        <v>0</v>
      </c>
      <c r="I225" s="238"/>
      <c r="J225" s="238"/>
      <c r="K225" s="130">
        <f t="shared" si="35"/>
        <v>0</v>
      </c>
      <c r="L225" s="238">
        <f t="shared" si="36"/>
        <v>0</v>
      </c>
      <c r="M225" s="238"/>
    </row>
    <row r="226" spans="1:13" customFormat="1" ht="11.25" hidden="1" customHeight="1">
      <c r="A226" s="252" t="s">
        <v>188</v>
      </c>
      <c r="B226" s="261"/>
      <c r="C226" s="238">
        <f>SUM(C227:C229)</f>
        <v>0</v>
      </c>
      <c r="D226" s="238">
        <f>SUM(D227:D229)</f>
        <v>0</v>
      </c>
      <c r="E226" s="238">
        <f>SUM(E227:E229)</f>
        <v>0</v>
      </c>
      <c r="F226" s="238">
        <f>SUM(F227:F229)</f>
        <v>0</v>
      </c>
      <c r="G226" s="130">
        <f t="shared" si="33"/>
        <v>0</v>
      </c>
      <c r="H226" s="238">
        <f t="shared" si="34"/>
        <v>0</v>
      </c>
      <c r="I226" s="238">
        <f>SUM(I227:I229)</f>
        <v>0</v>
      </c>
      <c r="J226" s="238">
        <f>SUM(J227:J229)</f>
        <v>0</v>
      </c>
      <c r="K226" s="130">
        <f t="shared" si="35"/>
        <v>0</v>
      </c>
      <c r="L226" s="238">
        <f t="shared" si="36"/>
        <v>0</v>
      </c>
      <c r="M226" s="238">
        <f>SUM(M227:M229)</f>
        <v>0</v>
      </c>
    </row>
    <row r="227" spans="1:13" customFormat="1" ht="11.25" hidden="1" customHeight="1">
      <c r="A227" s="252" t="s">
        <v>189</v>
      </c>
      <c r="B227" s="261"/>
      <c r="C227" s="238"/>
      <c r="D227" s="238"/>
      <c r="E227" s="238"/>
      <c r="F227" s="238"/>
      <c r="G227" s="130">
        <f t="shared" si="33"/>
        <v>0</v>
      </c>
      <c r="H227" s="238">
        <f t="shared" si="34"/>
        <v>0</v>
      </c>
      <c r="I227" s="238"/>
      <c r="J227" s="238"/>
      <c r="K227" s="130">
        <f t="shared" si="35"/>
        <v>0</v>
      </c>
      <c r="L227" s="238">
        <f t="shared" si="36"/>
        <v>0</v>
      </c>
      <c r="M227" s="238"/>
    </row>
    <row r="228" spans="1:13" customFormat="1" ht="11.25" hidden="1" customHeight="1">
      <c r="A228" s="252" t="s">
        <v>190</v>
      </c>
      <c r="B228" s="261"/>
      <c r="C228" s="238"/>
      <c r="D228" s="238"/>
      <c r="E228" s="238"/>
      <c r="F228" s="238"/>
      <c r="G228" s="130">
        <f t="shared" si="33"/>
        <v>0</v>
      </c>
      <c r="H228" s="238">
        <f t="shared" si="34"/>
        <v>0</v>
      </c>
      <c r="I228" s="238"/>
      <c r="J228" s="238"/>
      <c r="K228" s="130">
        <f t="shared" si="35"/>
        <v>0</v>
      </c>
      <c r="L228" s="238">
        <f t="shared" si="36"/>
        <v>0</v>
      </c>
      <c r="M228" s="238"/>
    </row>
    <row r="229" spans="1:13" customFormat="1" ht="11.25" hidden="1" customHeight="1">
      <c r="A229" s="252" t="s">
        <v>162</v>
      </c>
      <c r="B229" s="261"/>
      <c r="C229" s="238"/>
      <c r="D229" s="238"/>
      <c r="E229" s="238"/>
      <c r="F229" s="238"/>
      <c r="G229" s="130">
        <f t="shared" si="33"/>
        <v>0</v>
      </c>
      <c r="H229" s="238">
        <f t="shared" si="34"/>
        <v>0</v>
      </c>
      <c r="I229" s="238"/>
      <c r="J229" s="238"/>
      <c r="K229" s="130">
        <f t="shared" si="35"/>
        <v>0</v>
      </c>
      <c r="L229" s="238">
        <f t="shared" si="36"/>
        <v>0</v>
      </c>
      <c r="M229" s="238"/>
    </row>
    <row r="230" spans="1:13" customFormat="1" ht="11.25" hidden="1" customHeight="1">
      <c r="A230" s="252" t="s">
        <v>191</v>
      </c>
      <c r="B230" s="261"/>
      <c r="C230" s="238">
        <f>SUM(C231:C235)</f>
        <v>0</v>
      </c>
      <c r="D230" s="238">
        <f>SUM(D231:D235)</f>
        <v>0</v>
      </c>
      <c r="E230" s="238">
        <f>SUM(E231:E235)</f>
        <v>0</v>
      </c>
      <c r="F230" s="238">
        <f>SUM(F231:F235)</f>
        <v>0</v>
      </c>
      <c r="G230" s="130">
        <f t="shared" si="33"/>
        <v>0</v>
      </c>
      <c r="H230" s="238">
        <f t="shared" si="34"/>
        <v>0</v>
      </c>
      <c r="I230" s="238">
        <f>SUM(I231:I235)</f>
        <v>0</v>
      </c>
      <c r="J230" s="238">
        <f>SUM(J231:J235)</f>
        <v>0</v>
      </c>
      <c r="K230" s="130">
        <f t="shared" si="35"/>
        <v>0</v>
      </c>
      <c r="L230" s="238">
        <f t="shared" si="36"/>
        <v>0</v>
      </c>
      <c r="M230" s="238">
        <f>SUM(M231:M235)</f>
        <v>0</v>
      </c>
    </row>
    <row r="231" spans="1:13" customFormat="1" ht="11.25" hidden="1" customHeight="1">
      <c r="A231" s="252" t="s">
        <v>192</v>
      </c>
      <c r="B231" s="261"/>
      <c r="C231" s="238"/>
      <c r="D231" s="238"/>
      <c r="E231" s="238"/>
      <c r="F231" s="238"/>
      <c r="G231" s="130">
        <f t="shared" si="33"/>
        <v>0</v>
      </c>
      <c r="H231" s="238">
        <f t="shared" si="34"/>
        <v>0</v>
      </c>
      <c r="I231" s="238"/>
      <c r="J231" s="238"/>
      <c r="K231" s="130">
        <f t="shared" si="35"/>
        <v>0</v>
      </c>
      <c r="L231" s="238">
        <f t="shared" si="36"/>
        <v>0</v>
      </c>
      <c r="M231" s="238"/>
    </row>
    <row r="232" spans="1:13" customFormat="1" ht="11.25" hidden="1" customHeight="1">
      <c r="A232" s="252" t="s">
        <v>193</v>
      </c>
      <c r="B232" s="261"/>
      <c r="C232" s="238"/>
      <c r="D232" s="238"/>
      <c r="E232" s="238"/>
      <c r="F232" s="238"/>
      <c r="G232" s="130">
        <f t="shared" si="33"/>
        <v>0</v>
      </c>
      <c r="H232" s="238">
        <f t="shared" si="34"/>
        <v>0</v>
      </c>
      <c r="I232" s="238"/>
      <c r="J232" s="238"/>
      <c r="K232" s="130">
        <f t="shared" si="35"/>
        <v>0</v>
      </c>
      <c r="L232" s="238">
        <f t="shared" si="36"/>
        <v>0</v>
      </c>
      <c r="M232" s="238"/>
    </row>
    <row r="233" spans="1:13" customFormat="1" ht="11.25" hidden="1" customHeight="1">
      <c r="A233" s="252" t="s">
        <v>194</v>
      </c>
      <c r="B233" s="261"/>
      <c r="C233" s="238"/>
      <c r="D233" s="238"/>
      <c r="E233" s="238"/>
      <c r="F233" s="238"/>
      <c r="G233" s="130">
        <f t="shared" si="33"/>
        <v>0</v>
      </c>
      <c r="H233" s="238">
        <f t="shared" si="34"/>
        <v>0</v>
      </c>
      <c r="I233" s="238"/>
      <c r="J233" s="238"/>
      <c r="K233" s="130">
        <f t="shared" si="35"/>
        <v>0</v>
      </c>
      <c r="L233" s="238">
        <f t="shared" si="36"/>
        <v>0</v>
      </c>
      <c r="M233" s="238"/>
    </row>
    <row r="234" spans="1:13" customFormat="1" ht="11.25" hidden="1" customHeight="1">
      <c r="A234" s="252" t="s">
        <v>195</v>
      </c>
      <c r="B234" s="261"/>
      <c r="C234" s="238"/>
      <c r="D234" s="238"/>
      <c r="E234" s="238"/>
      <c r="F234" s="238"/>
      <c r="G234" s="130">
        <f t="shared" si="33"/>
        <v>0</v>
      </c>
      <c r="H234" s="238">
        <f t="shared" si="34"/>
        <v>0</v>
      </c>
      <c r="I234" s="238"/>
      <c r="J234" s="238"/>
      <c r="K234" s="130">
        <f t="shared" si="35"/>
        <v>0</v>
      </c>
      <c r="L234" s="238">
        <f t="shared" si="36"/>
        <v>0</v>
      </c>
      <c r="M234" s="238"/>
    </row>
    <row r="235" spans="1:13" customFormat="1" ht="11.25" hidden="1" customHeight="1">
      <c r="A235" s="252" t="s">
        <v>162</v>
      </c>
      <c r="B235" s="261"/>
      <c r="C235" s="238"/>
      <c r="D235" s="238"/>
      <c r="E235" s="238"/>
      <c r="F235" s="238"/>
      <c r="G235" s="130">
        <f t="shared" si="33"/>
        <v>0</v>
      </c>
      <c r="H235" s="238">
        <f t="shared" si="34"/>
        <v>0</v>
      </c>
      <c r="I235" s="238"/>
      <c r="J235" s="238"/>
      <c r="K235" s="130">
        <f t="shared" si="35"/>
        <v>0</v>
      </c>
      <c r="L235" s="238">
        <f t="shared" si="36"/>
        <v>0</v>
      </c>
      <c r="M235" s="238"/>
    </row>
    <row r="236" spans="1:13" customFormat="1" ht="10.5" customHeight="1">
      <c r="A236" s="252" t="s">
        <v>196</v>
      </c>
      <c r="B236" s="261" t="s">
        <v>426</v>
      </c>
      <c r="C236" s="238">
        <f>C238</f>
        <v>13772077</v>
      </c>
      <c r="D236" s="238">
        <f>SUM(D237:D241)</f>
        <v>13772077</v>
      </c>
      <c r="E236" s="238">
        <f>SUM(E237:E241)</f>
        <v>1764973.68</v>
      </c>
      <c r="F236" s="238">
        <f>SUM(F237:F241)</f>
        <v>3493051.24</v>
      </c>
      <c r="G236" s="130">
        <f t="shared" si="33"/>
        <v>1.3441340404115085E-2</v>
      </c>
      <c r="H236" s="238">
        <f t="shared" si="34"/>
        <v>10279025.76</v>
      </c>
      <c r="I236" s="238">
        <f>SUM(I237:I241)</f>
        <v>2369553.14</v>
      </c>
      <c r="J236" s="238">
        <f>SUM(J237:J241)</f>
        <v>3493051.24</v>
      </c>
      <c r="K236" s="130">
        <f t="shared" si="35"/>
        <v>1.5087752838106807E-2</v>
      </c>
      <c r="L236" s="238">
        <f t="shared" si="36"/>
        <v>10279025.76</v>
      </c>
      <c r="M236" s="238">
        <f>SUM(M237:M241)</f>
        <v>0</v>
      </c>
    </row>
    <row r="237" spans="1:13" customFormat="1" ht="3" customHeight="1">
      <c r="A237" s="252" t="s">
        <v>197</v>
      </c>
      <c r="B237" s="261"/>
      <c r="C237" s="238"/>
      <c r="D237" s="238"/>
      <c r="E237" s="238"/>
      <c r="F237" s="238"/>
      <c r="G237" s="130">
        <f t="shared" si="33"/>
        <v>0</v>
      </c>
      <c r="H237" s="238">
        <f t="shared" si="34"/>
        <v>0</v>
      </c>
      <c r="I237" s="238"/>
      <c r="J237" s="238"/>
      <c r="K237" s="130">
        <f t="shared" si="35"/>
        <v>0</v>
      </c>
      <c r="L237" s="238">
        <f t="shared" si="36"/>
        <v>0</v>
      </c>
      <c r="M237" s="238"/>
    </row>
    <row r="238" spans="1:13" customFormat="1" ht="11.25" customHeight="1">
      <c r="A238" s="256" t="s">
        <v>198</v>
      </c>
      <c r="B238" s="279" t="s">
        <v>427</v>
      </c>
      <c r="C238" s="245">
        <v>13772077</v>
      </c>
      <c r="D238" s="245">
        <v>13772077</v>
      </c>
      <c r="E238" s="245">
        <v>1764973.68</v>
      </c>
      <c r="F238" s="245">
        <f>1728077.56+1764973.68</f>
        <v>3493051.24</v>
      </c>
      <c r="G238" s="257">
        <f t="shared" si="33"/>
        <v>1.3441340404115085E-2</v>
      </c>
      <c r="H238" s="245">
        <f t="shared" si="34"/>
        <v>10279025.76</v>
      </c>
      <c r="I238" s="245">
        <v>2369553.14</v>
      </c>
      <c r="J238" s="245">
        <f>1123498.1+2369553.14</f>
        <v>3493051.24</v>
      </c>
      <c r="K238" s="257">
        <f t="shared" si="35"/>
        <v>1.5087752838106807E-2</v>
      </c>
      <c r="L238" s="245">
        <f t="shared" si="36"/>
        <v>10279025.76</v>
      </c>
      <c r="M238" s="245">
        <f t="shared" ref="M238" si="37">IF($M$2=6,F238-J238,0)</f>
        <v>0</v>
      </c>
    </row>
    <row r="239" spans="1:13" customFormat="1" ht="11.25" hidden="1" customHeight="1">
      <c r="A239" s="131" t="s">
        <v>199</v>
      </c>
      <c r="B239" s="263"/>
      <c r="C239" s="89"/>
      <c r="D239" s="89"/>
      <c r="E239" s="89"/>
      <c r="F239" s="89"/>
      <c r="G239" s="130">
        <f t="shared" si="33"/>
        <v>0</v>
      </c>
      <c r="H239" s="89">
        <f t="shared" si="34"/>
        <v>0</v>
      </c>
      <c r="I239" s="89"/>
      <c r="J239" s="89"/>
      <c r="K239" s="130">
        <f t="shared" si="35"/>
        <v>0</v>
      </c>
      <c r="L239" s="89">
        <f t="shared" si="36"/>
        <v>0</v>
      </c>
      <c r="M239" s="89"/>
    </row>
    <row r="240" spans="1:13" customFormat="1" ht="11.25" hidden="1" customHeight="1">
      <c r="A240" s="131" t="s">
        <v>200</v>
      </c>
      <c r="B240" s="263"/>
      <c r="C240" s="89"/>
      <c r="D240" s="89"/>
      <c r="E240" s="89"/>
      <c r="F240" s="89"/>
      <c r="G240" s="130">
        <f t="shared" si="33"/>
        <v>0</v>
      </c>
      <c r="H240" s="89">
        <f t="shared" si="34"/>
        <v>0</v>
      </c>
      <c r="I240" s="89"/>
      <c r="J240" s="89"/>
      <c r="K240" s="130">
        <f t="shared" si="35"/>
        <v>0</v>
      </c>
      <c r="L240" s="89">
        <f t="shared" si="36"/>
        <v>0</v>
      </c>
      <c r="M240" s="89"/>
    </row>
    <row r="241" spans="1:13" customFormat="1" ht="11.25" hidden="1" customHeight="1">
      <c r="A241" s="131" t="s">
        <v>162</v>
      </c>
      <c r="B241" s="263"/>
      <c r="C241" s="89"/>
      <c r="D241" s="89"/>
      <c r="E241" s="89"/>
      <c r="F241" s="89"/>
      <c r="G241" s="130">
        <f t="shared" si="33"/>
        <v>0</v>
      </c>
      <c r="H241" s="89">
        <f t="shared" si="34"/>
        <v>0</v>
      </c>
      <c r="I241" s="89"/>
      <c r="J241" s="89"/>
      <c r="K241" s="130">
        <f t="shared" si="35"/>
        <v>0</v>
      </c>
      <c r="L241" s="89">
        <f t="shared" si="36"/>
        <v>0</v>
      </c>
      <c r="M241" s="89"/>
    </row>
    <row r="242" spans="1:13" customFormat="1" ht="11.25" hidden="1" customHeight="1">
      <c r="A242" s="107" t="s">
        <v>201</v>
      </c>
      <c r="B242" s="263"/>
      <c r="C242" s="89">
        <f>SUM(C243:C249)</f>
        <v>0</v>
      </c>
      <c r="D242" s="89">
        <f>SUM(D243:D249)</f>
        <v>0</v>
      </c>
      <c r="E242" s="89">
        <f>SUM(E243:E249)</f>
        <v>0</v>
      </c>
      <c r="F242" s="89">
        <f>SUM(F243:F249)</f>
        <v>0</v>
      </c>
      <c r="G242" s="130">
        <f t="shared" si="33"/>
        <v>0</v>
      </c>
      <c r="H242" s="89">
        <f t="shared" si="34"/>
        <v>0</v>
      </c>
      <c r="I242" s="89">
        <f>SUM(I243:I249)</f>
        <v>0</v>
      </c>
      <c r="J242" s="89">
        <f>SUM(J243:J249)</f>
        <v>0</v>
      </c>
      <c r="K242" s="130">
        <f t="shared" si="35"/>
        <v>0</v>
      </c>
      <c r="L242" s="89">
        <f t="shared" si="36"/>
        <v>0</v>
      </c>
      <c r="M242" s="89">
        <f>SUM(M243:M249)</f>
        <v>0</v>
      </c>
    </row>
    <row r="243" spans="1:13" customFormat="1" ht="11.25" hidden="1" customHeight="1">
      <c r="A243" s="131" t="s">
        <v>202</v>
      </c>
      <c r="B243" s="263"/>
      <c r="C243" s="89"/>
      <c r="D243" s="89"/>
      <c r="E243" s="89"/>
      <c r="F243" s="89"/>
      <c r="G243" s="130">
        <f t="shared" si="33"/>
        <v>0</v>
      </c>
      <c r="H243" s="89">
        <f t="shared" si="34"/>
        <v>0</v>
      </c>
      <c r="I243" s="89"/>
      <c r="J243" s="89"/>
      <c r="K243" s="130">
        <f t="shared" si="35"/>
        <v>0</v>
      </c>
      <c r="L243" s="89">
        <f t="shared" si="36"/>
        <v>0</v>
      </c>
      <c r="M243" s="89"/>
    </row>
    <row r="244" spans="1:13" customFormat="1" ht="11.25" hidden="1" customHeight="1">
      <c r="A244" s="131" t="s">
        <v>203</v>
      </c>
      <c r="B244" s="263"/>
      <c r="C244" s="89"/>
      <c r="D244" s="89"/>
      <c r="E244" s="89"/>
      <c r="F244" s="89"/>
      <c r="G244" s="130">
        <f t="shared" si="33"/>
        <v>0</v>
      </c>
      <c r="H244" s="89">
        <f t="shared" si="34"/>
        <v>0</v>
      </c>
      <c r="I244" s="89"/>
      <c r="J244" s="89"/>
      <c r="K244" s="130">
        <f t="shared" si="35"/>
        <v>0</v>
      </c>
      <c r="L244" s="89">
        <f t="shared" si="36"/>
        <v>0</v>
      </c>
      <c r="M244" s="89"/>
    </row>
    <row r="245" spans="1:13" customFormat="1" ht="11.25" hidden="1" customHeight="1">
      <c r="A245" s="131" t="s">
        <v>204</v>
      </c>
      <c r="B245" s="263"/>
      <c r="C245" s="89"/>
      <c r="D245" s="89"/>
      <c r="E245" s="89"/>
      <c r="F245" s="89"/>
      <c r="G245" s="130">
        <f t="shared" si="33"/>
        <v>0</v>
      </c>
      <c r="H245" s="89">
        <f t="shared" si="34"/>
        <v>0</v>
      </c>
      <c r="I245" s="89"/>
      <c r="J245" s="89"/>
      <c r="K245" s="130">
        <f t="shared" si="35"/>
        <v>0</v>
      </c>
      <c r="L245" s="89">
        <f t="shared" si="36"/>
        <v>0</v>
      </c>
      <c r="M245" s="89"/>
    </row>
    <row r="246" spans="1:13" customFormat="1" ht="11.25" hidden="1" customHeight="1">
      <c r="A246" s="131" t="s">
        <v>205</v>
      </c>
      <c r="B246" s="263"/>
      <c r="C246" s="89"/>
      <c r="D246" s="89"/>
      <c r="E246" s="89"/>
      <c r="F246" s="89"/>
      <c r="G246" s="130">
        <f t="shared" si="33"/>
        <v>0</v>
      </c>
      <c r="H246" s="89">
        <f t="shared" si="34"/>
        <v>0</v>
      </c>
      <c r="I246" s="89"/>
      <c r="J246" s="89"/>
      <c r="K246" s="130">
        <f t="shared" si="35"/>
        <v>0</v>
      </c>
      <c r="L246" s="89">
        <f t="shared" si="36"/>
        <v>0</v>
      </c>
      <c r="M246" s="89"/>
    </row>
    <row r="247" spans="1:13" customFormat="1" ht="11.25" hidden="1" customHeight="1">
      <c r="A247" s="131" t="s">
        <v>206</v>
      </c>
      <c r="B247" s="263"/>
      <c r="C247" s="89"/>
      <c r="D247" s="89"/>
      <c r="E247" s="89"/>
      <c r="F247" s="89"/>
      <c r="G247" s="130">
        <f t="shared" si="33"/>
        <v>0</v>
      </c>
      <c r="H247" s="89">
        <f t="shared" si="34"/>
        <v>0</v>
      </c>
      <c r="I247" s="89"/>
      <c r="J247" s="89"/>
      <c r="K247" s="130">
        <f t="shared" si="35"/>
        <v>0</v>
      </c>
      <c r="L247" s="89">
        <f t="shared" si="36"/>
        <v>0</v>
      </c>
      <c r="M247" s="89"/>
    </row>
    <row r="248" spans="1:13" customFormat="1" ht="11.25" hidden="1" customHeight="1">
      <c r="A248" s="131" t="s">
        <v>207</v>
      </c>
      <c r="B248" s="263"/>
      <c r="C248" s="89"/>
      <c r="D248" s="89"/>
      <c r="E248" s="89"/>
      <c r="F248" s="89"/>
      <c r="G248" s="130">
        <f t="shared" si="33"/>
        <v>0</v>
      </c>
      <c r="H248" s="89">
        <f t="shared" si="34"/>
        <v>0</v>
      </c>
      <c r="I248" s="89"/>
      <c r="J248" s="89"/>
      <c r="K248" s="130">
        <f t="shared" si="35"/>
        <v>0</v>
      </c>
      <c r="L248" s="89">
        <f t="shared" si="36"/>
        <v>0</v>
      </c>
      <c r="M248" s="89"/>
    </row>
    <row r="249" spans="1:13" customFormat="1" ht="11.25" hidden="1" customHeight="1">
      <c r="A249" s="131" t="s">
        <v>162</v>
      </c>
      <c r="B249" s="263"/>
      <c r="C249" s="89"/>
      <c r="D249" s="89"/>
      <c r="E249" s="89"/>
      <c r="F249" s="89"/>
      <c r="G249" s="130">
        <f t="shared" si="33"/>
        <v>0</v>
      </c>
      <c r="H249" s="89">
        <f t="shared" si="34"/>
        <v>0</v>
      </c>
      <c r="I249" s="89"/>
      <c r="J249" s="89"/>
      <c r="K249" s="130">
        <f t="shared" si="35"/>
        <v>0</v>
      </c>
      <c r="L249" s="89">
        <f t="shared" si="36"/>
        <v>0</v>
      </c>
      <c r="M249" s="89"/>
    </row>
    <row r="250" spans="1:13" customFormat="1" ht="11.25" hidden="1" customHeight="1">
      <c r="A250" s="107" t="s">
        <v>208</v>
      </c>
      <c r="B250" s="263"/>
      <c r="C250" s="89">
        <f>SUM(C251:C255)</f>
        <v>0</v>
      </c>
      <c r="D250" s="89">
        <f>SUM(D251:D255)</f>
        <v>0</v>
      </c>
      <c r="E250" s="89">
        <f>SUM(E251:E255)</f>
        <v>0</v>
      </c>
      <c r="F250" s="89">
        <f>SUM(F251:F255)</f>
        <v>0</v>
      </c>
      <c r="G250" s="130">
        <f t="shared" si="33"/>
        <v>0</v>
      </c>
      <c r="H250" s="89">
        <f t="shared" si="34"/>
        <v>0</v>
      </c>
      <c r="I250" s="89">
        <f>SUM(I251:I255)</f>
        <v>0</v>
      </c>
      <c r="J250" s="89">
        <f>SUM(J251:J255)</f>
        <v>0</v>
      </c>
      <c r="K250" s="130">
        <f t="shared" si="35"/>
        <v>0</v>
      </c>
      <c r="L250" s="89">
        <f t="shared" si="36"/>
        <v>0</v>
      </c>
      <c r="M250" s="89">
        <f>SUM(M251:M255)</f>
        <v>0</v>
      </c>
    </row>
    <row r="251" spans="1:13" customFormat="1" ht="11.25" hidden="1" customHeight="1">
      <c r="A251" s="131" t="s">
        <v>209</v>
      </c>
      <c r="B251" s="263"/>
      <c r="C251" s="89"/>
      <c r="D251" s="89"/>
      <c r="E251" s="89"/>
      <c r="F251" s="89"/>
      <c r="G251" s="130">
        <f t="shared" si="33"/>
        <v>0</v>
      </c>
      <c r="H251" s="89">
        <f t="shared" si="34"/>
        <v>0</v>
      </c>
      <c r="I251" s="89"/>
      <c r="J251" s="89"/>
      <c r="K251" s="130">
        <f t="shared" si="35"/>
        <v>0</v>
      </c>
      <c r="L251" s="89">
        <f t="shared" si="36"/>
        <v>0</v>
      </c>
      <c r="M251" s="89"/>
    </row>
    <row r="252" spans="1:13" customFormat="1" ht="11.25" hidden="1" customHeight="1">
      <c r="A252" s="131" t="s">
        <v>210</v>
      </c>
      <c r="B252" s="263"/>
      <c r="C252" s="89"/>
      <c r="D252" s="89"/>
      <c r="E252" s="89"/>
      <c r="F252" s="89"/>
      <c r="G252" s="130">
        <f t="shared" si="33"/>
        <v>0</v>
      </c>
      <c r="H252" s="89">
        <f t="shared" si="34"/>
        <v>0</v>
      </c>
      <c r="I252" s="89"/>
      <c r="J252" s="89"/>
      <c r="K252" s="130">
        <f t="shared" si="35"/>
        <v>0</v>
      </c>
      <c r="L252" s="89">
        <f t="shared" si="36"/>
        <v>0</v>
      </c>
      <c r="M252" s="89"/>
    </row>
    <row r="253" spans="1:13" customFormat="1" ht="11.25" hidden="1" customHeight="1">
      <c r="A253" s="131" t="s">
        <v>211</v>
      </c>
      <c r="B253" s="263"/>
      <c r="C253" s="89"/>
      <c r="D253" s="89"/>
      <c r="E253" s="89"/>
      <c r="F253" s="89"/>
      <c r="G253" s="130">
        <f t="shared" si="33"/>
        <v>0</v>
      </c>
      <c r="H253" s="89">
        <f t="shared" si="34"/>
        <v>0</v>
      </c>
      <c r="I253" s="89"/>
      <c r="J253" s="89"/>
      <c r="K253" s="130">
        <f t="shared" si="35"/>
        <v>0</v>
      </c>
      <c r="L253" s="89">
        <f t="shared" si="36"/>
        <v>0</v>
      </c>
      <c r="M253" s="89"/>
    </row>
    <row r="254" spans="1:13" customFormat="1" ht="11.25" hidden="1" customHeight="1">
      <c r="A254" s="131" t="s">
        <v>212</v>
      </c>
      <c r="B254" s="263"/>
      <c r="C254" s="89"/>
      <c r="D254" s="89"/>
      <c r="E254" s="89"/>
      <c r="F254" s="89"/>
      <c r="G254" s="130">
        <f t="shared" ref="G254:G285" si="38">F254/F$182</f>
        <v>0</v>
      </c>
      <c r="H254" s="89">
        <f t="shared" ref="H254:H285" si="39">D254-F254</f>
        <v>0</v>
      </c>
      <c r="I254" s="89"/>
      <c r="J254" s="89"/>
      <c r="K254" s="130">
        <f t="shared" ref="K254:K285" si="40">J254/J$182</f>
        <v>0</v>
      </c>
      <c r="L254" s="89">
        <f t="shared" ref="L254:L285" si="41">D254-J254</f>
        <v>0</v>
      </c>
      <c r="M254" s="89"/>
    </row>
    <row r="255" spans="1:13" customFormat="1" ht="11.25" hidden="1" customHeight="1">
      <c r="A255" s="131" t="s">
        <v>162</v>
      </c>
      <c r="B255" s="263"/>
      <c r="C255" s="89"/>
      <c r="D255" s="89"/>
      <c r="E255" s="89"/>
      <c r="F255" s="89"/>
      <c r="G255" s="130">
        <f t="shared" si="38"/>
        <v>0</v>
      </c>
      <c r="H255" s="89">
        <f t="shared" si="39"/>
        <v>0</v>
      </c>
      <c r="I255" s="89"/>
      <c r="J255" s="89"/>
      <c r="K255" s="130">
        <f t="shared" si="40"/>
        <v>0</v>
      </c>
      <c r="L255" s="89">
        <f t="shared" si="41"/>
        <v>0</v>
      </c>
      <c r="M255" s="89"/>
    </row>
    <row r="256" spans="1:13" customFormat="1" ht="11.25" hidden="1" customHeight="1">
      <c r="A256" s="107" t="s">
        <v>213</v>
      </c>
      <c r="B256" s="263"/>
      <c r="C256" s="89">
        <f>SUM(C257:C265)</f>
        <v>0</v>
      </c>
      <c r="D256" s="89">
        <f>SUM(D257:D265)</f>
        <v>0</v>
      </c>
      <c r="E256" s="89">
        <f>SUM(E257:E265)</f>
        <v>0</v>
      </c>
      <c r="F256" s="89">
        <f>SUM(F257:F265)</f>
        <v>0</v>
      </c>
      <c r="G256" s="130">
        <f t="shared" si="38"/>
        <v>0</v>
      </c>
      <c r="H256" s="89">
        <f t="shared" si="39"/>
        <v>0</v>
      </c>
      <c r="I256" s="89">
        <f>SUM(I257:I265)</f>
        <v>0</v>
      </c>
      <c r="J256" s="89">
        <f>SUM(J257:J265)</f>
        <v>0</v>
      </c>
      <c r="K256" s="130">
        <f t="shared" si="40"/>
        <v>0</v>
      </c>
      <c r="L256" s="89">
        <f t="shared" si="41"/>
        <v>0</v>
      </c>
      <c r="M256" s="89">
        <f>SUM(M257:M265)</f>
        <v>0</v>
      </c>
    </row>
    <row r="257" spans="1:13" customFormat="1" ht="11.25" hidden="1" customHeight="1">
      <c r="A257" s="131" t="s">
        <v>214</v>
      </c>
      <c r="B257" s="263"/>
      <c r="C257" s="89"/>
      <c r="D257" s="89"/>
      <c r="E257" s="89"/>
      <c r="F257" s="89"/>
      <c r="G257" s="130">
        <f t="shared" si="38"/>
        <v>0</v>
      </c>
      <c r="H257" s="89">
        <f t="shared" si="39"/>
        <v>0</v>
      </c>
      <c r="I257" s="89"/>
      <c r="J257" s="89"/>
      <c r="K257" s="130">
        <f t="shared" si="40"/>
        <v>0</v>
      </c>
      <c r="L257" s="89">
        <f t="shared" si="41"/>
        <v>0</v>
      </c>
      <c r="M257" s="89"/>
    </row>
    <row r="258" spans="1:13" customFormat="1" ht="11.25" hidden="1" customHeight="1">
      <c r="A258" s="131" t="s">
        <v>215</v>
      </c>
      <c r="B258" s="263"/>
      <c r="C258" s="89"/>
      <c r="D258" s="89"/>
      <c r="E258" s="89"/>
      <c r="F258" s="89"/>
      <c r="G258" s="130">
        <f t="shared" si="38"/>
        <v>0</v>
      </c>
      <c r="H258" s="89">
        <f t="shared" si="39"/>
        <v>0</v>
      </c>
      <c r="I258" s="89"/>
      <c r="J258" s="89"/>
      <c r="K258" s="130">
        <f t="shared" si="40"/>
        <v>0</v>
      </c>
      <c r="L258" s="89">
        <f t="shared" si="41"/>
        <v>0</v>
      </c>
      <c r="M258" s="89"/>
    </row>
    <row r="259" spans="1:13" customFormat="1" ht="11.25" hidden="1" customHeight="1">
      <c r="A259" s="131" t="s">
        <v>216</v>
      </c>
      <c r="B259" s="263"/>
      <c r="C259" s="89"/>
      <c r="D259" s="89"/>
      <c r="E259" s="89"/>
      <c r="F259" s="89"/>
      <c r="G259" s="130">
        <f t="shared" si="38"/>
        <v>0</v>
      </c>
      <c r="H259" s="89">
        <f t="shared" si="39"/>
        <v>0</v>
      </c>
      <c r="I259" s="89"/>
      <c r="J259" s="89"/>
      <c r="K259" s="130">
        <f t="shared" si="40"/>
        <v>0</v>
      </c>
      <c r="L259" s="89">
        <f t="shared" si="41"/>
        <v>0</v>
      </c>
      <c r="M259" s="89"/>
    </row>
    <row r="260" spans="1:13" customFormat="1" ht="11.25" hidden="1" customHeight="1">
      <c r="A260" s="131" t="s">
        <v>217</v>
      </c>
      <c r="B260" s="263"/>
      <c r="C260" s="89"/>
      <c r="D260" s="89"/>
      <c r="E260" s="89"/>
      <c r="F260" s="89"/>
      <c r="G260" s="130">
        <f t="shared" si="38"/>
        <v>0</v>
      </c>
      <c r="H260" s="89">
        <f t="shared" si="39"/>
        <v>0</v>
      </c>
      <c r="I260" s="89"/>
      <c r="J260" s="89"/>
      <c r="K260" s="130">
        <f t="shared" si="40"/>
        <v>0</v>
      </c>
      <c r="L260" s="89">
        <f t="shared" si="41"/>
        <v>0</v>
      </c>
      <c r="M260" s="89"/>
    </row>
    <row r="261" spans="1:13" customFormat="1" ht="11.25" hidden="1" customHeight="1">
      <c r="A261" s="131" t="s">
        <v>218</v>
      </c>
      <c r="B261" s="263"/>
      <c r="C261" s="89"/>
      <c r="D261" s="89"/>
      <c r="E261" s="89"/>
      <c r="F261" s="89"/>
      <c r="G261" s="130">
        <f t="shared" si="38"/>
        <v>0</v>
      </c>
      <c r="H261" s="89">
        <f t="shared" si="39"/>
        <v>0</v>
      </c>
      <c r="I261" s="89"/>
      <c r="J261" s="89"/>
      <c r="K261" s="130">
        <f t="shared" si="40"/>
        <v>0</v>
      </c>
      <c r="L261" s="89">
        <f t="shared" si="41"/>
        <v>0</v>
      </c>
      <c r="M261" s="89"/>
    </row>
    <row r="262" spans="1:13" customFormat="1" ht="11.25" hidden="1" customHeight="1">
      <c r="A262" s="131" t="s">
        <v>219</v>
      </c>
      <c r="B262" s="263"/>
      <c r="C262" s="89"/>
      <c r="D262" s="89"/>
      <c r="E262" s="89"/>
      <c r="F262" s="89"/>
      <c r="G262" s="130">
        <f t="shared" si="38"/>
        <v>0</v>
      </c>
      <c r="H262" s="89">
        <f t="shared" si="39"/>
        <v>0</v>
      </c>
      <c r="I262" s="89"/>
      <c r="J262" s="89"/>
      <c r="K262" s="130">
        <f t="shared" si="40"/>
        <v>0</v>
      </c>
      <c r="L262" s="89">
        <f t="shared" si="41"/>
        <v>0</v>
      </c>
      <c r="M262" s="89"/>
    </row>
    <row r="263" spans="1:13" customFormat="1" ht="11.25" hidden="1" customHeight="1">
      <c r="A263" s="131" t="s">
        <v>220</v>
      </c>
      <c r="B263" s="263"/>
      <c r="C263" s="89"/>
      <c r="D263" s="89"/>
      <c r="E263" s="89"/>
      <c r="F263" s="89"/>
      <c r="G263" s="130">
        <f t="shared" si="38"/>
        <v>0</v>
      </c>
      <c r="H263" s="89">
        <f t="shared" si="39"/>
        <v>0</v>
      </c>
      <c r="I263" s="89"/>
      <c r="J263" s="89"/>
      <c r="K263" s="130">
        <f t="shared" si="40"/>
        <v>0</v>
      </c>
      <c r="L263" s="89">
        <f t="shared" si="41"/>
        <v>0</v>
      </c>
      <c r="M263" s="89"/>
    </row>
    <row r="264" spans="1:13" customFormat="1" ht="11.25" hidden="1" customHeight="1">
      <c r="A264" s="131" t="s">
        <v>221</v>
      </c>
      <c r="B264" s="263"/>
      <c r="C264" s="89"/>
      <c r="D264" s="89"/>
      <c r="E264" s="89"/>
      <c r="F264" s="89"/>
      <c r="G264" s="130">
        <f t="shared" si="38"/>
        <v>0</v>
      </c>
      <c r="H264" s="89">
        <f t="shared" si="39"/>
        <v>0</v>
      </c>
      <c r="I264" s="89"/>
      <c r="J264" s="89"/>
      <c r="K264" s="130">
        <f t="shared" si="40"/>
        <v>0</v>
      </c>
      <c r="L264" s="89">
        <f t="shared" si="41"/>
        <v>0</v>
      </c>
      <c r="M264" s="89"/>
    </row>
    <row r="265" spans="1:13" customFormat="1" ht="11.25" hidden="1" customHeight="1">
      <c r="A265" s="131" t="s">
        <v>162</v>
      </c>
      <c r="B265" s="263"/>
      <c r="C265" s="89"/>
      <c r="D265" s="89"/>
      <c r="E265" s="89"/>
      <c r="F265" s="89"/>
      <c r="G265" s="130">
        <f t="shared" si="38"/>
        <v>0</v>
      </c>
      <c r="H265" s="89">
        <f t="shared" si="39"/>
        <v>0</v>
      </c>
      <c r="I265" s="89"/>
      <c r="J265" s="89"/>
      <c r="K265" s="130">
        <f t="shared" si="40"/>
        <v>0</v>
      </c>
      <c r="L265" s="89">
        <f t="shared" si="41"/>
        <v>0</v>
      </c>
      <c r="M265" s="89"/>
    </row>
    <row r="266" spans="1:13" customFormat="1" ht="11.25" hidden="1" customHeight="1">
      <c r="A266" s="107" t="s">
        <v>222</v>
      </c>
      <c r="B266" s="263"/>
      <c r="C266" s="89">
        <f>SUM(C267:C269)</f>
        <v>0</v>
      </c>
      <c r="D266" s="89">
        <f>SUM(D267:D269)</f>
        <v>0</v>
      </c>
      <c r="E266" s="89">
        <f>SUM(E267:E269)</f>
        <v>0</v>
      </c>
      <c r="F266" s="89">
        <f>SUM(F267:F269)</f>
        <v>0</v>
      </c>
      <c r="G266" s="130">
        <f t="shared" si="38"/>
        <v>0</v>
      </c>
      <c r="H266" s="89">
        <f t="shared" si="39"/>
        <v>0</v>
      </c>
      <c r="I266" s="89">
        <f>SUM(I267:I269)</f>
        <v>0</v>
      </c>
      <c r="J266" s="89">
        <f>SUM(J267:J269)</f>
        <v>0</v>
      </c>
      <c r="K266" s="130">
        <f t="shared" si="40"/>
        <v>0</v>
      </c>
      <c r="L266" s="89">
        <f t="shared" si="41"/>
        <v>0</v>
      </c>
      <c r="M266" s="89">
        <f>SUM(M267:M269)</f>
        <v>0</v>
      </c>
    </row>
    <row r="267" spans="1:13" customFormat="1" ht="11.25" hidden="1" customHeight="1">
      <c r="A267" s="131" t="s">
        <v>223</v>
      </c>
      <c r="B267" s="263"/>
      <c r="C267" s="89"/>
      <c r="D267" s="89"/>
      <c r="E267" s="89"/>
      <c r="F267" s="89"/>
      <c r="G267" s="130">
        <f t="shared" si="38"/>
        <v>0</v>
      </c>
      <c r="H267" s="89">
        <f t="shared" si="39"/>
        <v>0</v>
      </c>
      <c r="I267" s="89"/>
      <c r="J267" s="89"/>
      <c r="K267" s="130">
        <f t="shared" si="40"/>
        <v>0</v>
      </c>
      <c r="L267" s="89">
        <f t="shared" si="41"/>
        <v>0</v>
      </c>
      <c r="M267" s="89"/>
    </row>
    <row r="268" spans="1:13" customFormat="1" ht="11.25" hidden="1" customHeight="1">
      <c r="A268" s="131" t="s">
        <v>224</v>
      </c>
      <c r="B268" s="263"/>
      <c r="C268" s="89"/>
      <c r="D268" s="89"/>
      <c r="E268" s="89"/>
      <c r="F268" s="89"/>
      <c r="G268" s="130">
        <f t="shared" si="38"/>
        <v>0</v>
      </c>
      <c r="H268" s="89">
        <f t="shared" si="39"/>
        <v>0</v>
      </c>
      <c r="I268" s="89"/>
      <c r="J268" s="89"/>
      <c r="K268" s="130">
        <f t="shared" si="40"/>
        <v>0</v>
      </c>
      <c r="L268" s="89">
        <f t="shared" si="41"/>
        <v>0</v>
      </c>
      <c r="M268" s="89"/>
    </row>
    <row r="269" spans="1:13" customFormat="1" ht="11.25" hidden="1" customHeight="1">
      <c r="A269" s="131" t="s">
        <v>162</v>
      </c>
      <c r="B269" s="263"/>
      <c r="C269" s="89"/>
      <c r="D269" s="89"/>
      <c r="E269" s="89"/>
      <c r="F269" s="89"/>
      <c r="G269" s="130">
        <f t="shared" si="38"/>
        <v>0</v>
      </c>
      <c r="H269" s="89">
        <f t="shared" si="39"/>
        <v>0</v>
      </c>
      <c r="I269" s="89"/>
      <c r="J269" s="89"/>
      <c r="K269" s="130">
        <f t="shared" si="40"/>
        <v>0</v>
      </c>
      <c r="L269" s="89">
        <f t="shared" si="41"/>
        <v>0</v>
      </c>
      <c r="M269" s="89"/>
    </row>
    <row r="270" spans="1:13" customFormat="1" ht="11.25" hidden="1" customHeight="1">
      <c r="A270" s="107" t="s">
        <v>225</v>
      </c>
      <c r="B270" s="263"/>
      <c r="C270" s="89">
        <f>SUM(C271:C274)</f>
        <v>0</v>
      </c>
      <c r="D270" s="89">
        <f>SUM(D271:D274)</f>
        <v>0</v>
      </c>
      <c r="E270" s="89">
        <f>SUM(E271:E274)</f>
        <v>0</v>
      </c>
      <c r="F270" s="89">
        <f>SUM(F271:F274)</f>
        <v>0</v>
      </c>
      <c r="G270" s="130">
        <f t="shared" si="38"/>
        <v>0</v>
      </c>
      <c r="H270" s="89">
        <f t="shared" si="39"/>
        <v>0</v>
      </c>
      <c r="I270" s="89">
        <f>SUM(I271:I274)</f>
        <v>0</v>
      </c>
      <c r="J270" s="89">
        <f>SUM(J271:J274)</f>
        <v>0</v>
      </c>
      <c r="K270" s="130">
        <f t="shared" si="40"/>
        <v>0</v>
      </c>
      <c r="L270" s="89">
        <f t="shared" si="41"/>
        <v>0</v>
      </c>
      <c r="M270" s="89">
        <f>SUM(M271:M274)</f>
        <v>0</v>
      </c>
    </row>
    <row r="271" spans="1:13" customFormat="1" ht="11.25" hidden="1" customHeight="1">
      <c r="A271" s="131" t="s">
        <v>226</v>
      </c>
      <c r="B271" s="263"/>
      <c r="C271" s="89"/>
      <c r="D271" s="89"/>
      <c r="E271" s="89"/>
      <c r="F271" s="89"/>
      <c r="G271" s="130">
        <f t="shared" si="38"/>
        <v>0</v>
      </c>
      <c r="H271" s="89">
        <f t="shared" si="39"/>
        <v>0</v>
      </c>
      <c r="I271" s="89"/>
      <c r="J271" s="89"/>
      <c r="K271" s="130">
        <f t="shared" si="40"/>
        <v>0</v>
      </c>
      <c r="L271" s="89">
        <f t="shared" si="41"/>
        <v>0</v>
      </c>
      <c r="M271" s="89"/>
    </row>
    <row r="272" spans="1:13" customFormat="1" ht="11.25" hidden="1" customHeight="1">
      <c r="A272" s="131" t="s">
        <v>227</v>
      </c>
      <c r="B272" s="263"/>
      <c r="C272" s="89"/>
      <c r="D272" s="89"/>
      <c r="E272" s="89"/>
      <c r="F272" s="89"/>
      <c r="G272" s="130">
        <f t="shared" si="38"/>
        <v>0</v>
      </c>
      <c r="H272" s="89">
        <f t="shared" si="39"/>
        <v>0</v>
      </c>
      <c r="I272" s="89"/>
      <c r="J272" s="89"/>
      <c r="K272" s="130">
        <f t="shared" si="40"/>
        <v>0</v>
      </c>
      <c r="L272" s="89">
        <f t="shared" si="41"/>
        <v>0</v>
      </c>
      <c r="M272" s="89"/>
    </row>
    <row r="273" spans="1:13" customFormat="1" ht="11.25" hidden="1" customHeight="1">
      <c r="A273" s="131" t="s">
        <v>228</v>
      </c>
      <c r="B273" s="263"/>
      <c r="C273" s="89"/>
      <c r="D273" s="89"/>
      <c r="E273" s="89"/>
      <c r="F273" s="89"/>
      <c r="G273" s="130">
        <f t="shared" si="38"/>
        <v>0</v>
      </c>
      <c r="H273" s="89">
        <f t="shared" si="39"/>
        <v>0</v>
      </c>
      <c r="I273" s="89"/>
      <c r="J273" s="89"/>
      <c r="K273" s="130">
        <f t="shared" si="40"/>
        <v>0</v>
      </c>
      <c r="L273" s="89">
        <f t="shared" si="41"/>
        <v>0</v>
      </c>
      <c r="M273" s="89"/>
    </row>
    <row r="274" spans="1:13" customFormat="1" ht="11.25" hidden="1" customHeight="1">
      <c r="A274" s="131" t="s">
        <v>162</v>
      </c>
      <c r="B274" s="263"/>
      <c r="C274" s="89"/>
      <c r="D274" s="89"/>
      <c r="E274" s="89"/>
      <c r="F274" s="89"/>
      <c r="G274" s="130">
        <f t="shared" si="38"/>
        <v>0</v>
      </c>
      <c r="H274" s="89">
        <f t="shared" si="39"/>
        <v>0</v>
      </c>
      <c r="I274" s="89"/>
      <c r="J274" s="89"/>
      <c r="K274" s="130">
        <f t="shared" si="40"/>
        <v>0</v>
      </c>
      <c r="L274" s="89">
        <f t="shared" si="41"/>
        <v>0</v>
      </c>
      <c r="M274" s="89"/>
    </row>
    <row r="275" spans="1:13" customFormat="1" ht="11.25" hidden="1" customHeight="1">
      <c r="A275" s="107" t="s">
        <v>229</v>
      </c>
      <c r="B275" s="263"/>
      <c r="C275" s="89">
        <f>SUM(C276:C279)</f>
        <v>0</v>
      </c>
      <c r="D275" s="89">
        <f>SUM(D276:D279)</f>
        <v>0</v>
      </c>
      <c r="E275" s="89">
        <f>SUM(E276:E279)</f>
        <v>0</v>
      </c>
      <c r="F275" s="89">
        <f>SUM(F276:F279)</f>
        <v>0</v>
      </c>
      <c r="G275" s="130">
        <f t="shared" si="38"/>
        <v>0</v>
      </c>
      <c r="H275" s="89">
        <f t="shared" si="39"/>
        <v>0</v>
      </c>
      <c r="I275" s="89">
        <f>SUM(I276:I279)</f>
        <v>0</v>
      </c>
      <c r="J275" s="89">
        <f>SUM(J276:J279)</f>
        <v>0</v>
      </c>
      <c r="K275" s="130">
        <f t="shared" si="40"/>
        <v>0</v>
      </c>
      <c r="L275" s="89">
        <f t="shared" si="41"/>
        <v>0</v>
      </c>
      <c r="M275" s="89">
        <f>SUM(M276:M279)</f>
        <v>0</v>
      </c>
    </row>
    <row r="276" spans="1:13" customFormat="1" ht="11.25" hidden="1" customHeight="1">
      <c r="A276" s="131" t="s">
        <v>230</v>
      </c>
      <c r="B276" s="263"/>
      <c r="C276" s="89"/>
      <c r="D276" s="89"/>
      <c r="E276" s="89"/>
      <c r="F276" s="89"/>
      <c r="G276" s="130">
        <f t="shared" si="38"/>
        <v>0</v>
      </c>
      <c r="H276" s="89">
        <f t="shared" si="39"/>
        <v>0</v>
      </c>
      <c r="I276" s="89"/>
      <c r="J276" s="89"/>
      <c r="K276" s="130">
        <f t="shared" si="40"/>
        <v>0</v>
      </c>
      <c r="L276" s="89">
        <f t="shared" si="41"/>
        <v>0</v>
      </c>
      <c r="M276" s="89"/>
    </row>
    <row r="277" spans="1:13" customFormat="1" ht="11.25" hidden="1" customHeight="1">
      <c r="A277" s="131" t="s">
        <v>231</v>
      </c>
      <c r="B277" s="263"/>
      <c r="C277" s="89"/>
      <c r="D277" s="89"/>
      <c r="E277" s="89"/>
      <c r="F277" s="89"/>
      <c r="G277" s="130">
        <f t="shared" si="38"/>
        <v>0</v>
      </c>
      <c r="H277" s="89">
        <f t="shared" si="39"/>
        <v>0</v>
      </c>
      <c r="I277" s="89"/>
      <c r="J277" s="89"/>
      <c r="K277" s="130">
        <f t="shared" si="40"/>
        <v>0</v>
      </c>
      <c r="L277" s="89">
        <f t="shared" si="41"/>
        <v>0</v>
      </c>
      <c r="M277" s="89"/>
    </row>
    <row r="278" spans="1:13" customFormat="1" ht="11.25" hidden="1" customHeight="1">
      <c r="A278" s="131" t="s">
        <v>232</v>
      </c>
      <c r="B278" s="263"/>
      <c r="C278" s="89"/>
      <c r="D278" s="89"/>
      <c r="E278" s="89"/>
      <c r="F278" s="89"/>
      <c r="G278" s="130">
        <f t="shared" si="38"/>
        <v>0</v>
      </c>
      <c r="H278" s="89">
        <f t="shared" si="39"/>
        <v>0</v>
      </c>
      <c r="I278" s="89"/>
      <c r="J278" s="89"/>
      <c r="K278" s="130">
        <f t="shared" si="40"/>
        <v>0</v>
      </c>
      <c r="L278" s="89">
        <f t="shared" si="41"/>
        <v>0</v>
      </c>
      <c r="M278" s="89"/>
    </row>
    <row r="279" spans="1:13" customFormat="1" ht="11.25" hidden="1" customHeight="1">
      <c r="A279" s="131" t="s">
        <v>162</v>
      </c>
      <c r="B279" s="263"/>
      <c r="C279" s="89"/>
      <c r="D279" s="89"/>
      <c r="E279" s="89"/>
      <c r="F279" s="89"/>
      <c r="G279" s="130">
        <f t="shared" si="38"/>
        <v>0</v>
      </c>
      <c r="H279" s="89">
        <f t="shared" si="39"/>
        <v>0</v>
      </c>
      <c r="I279" s="89"/>
      <c r="J279" s="89"/>
      <c r="K279" s="130">
        <f t="shared" si="40"/>
        <v>0</v>
      </c>
      <c r="L279" s="89">
        <f t="shared" si="41"/>
        <v>0</v>
      </c>
      <c r="M279" s="89"/>
    </row>
    <row r="280" spans="1:13" customFormat="1" ht="11.25" hidden="1" customHeight="1">
      <c r="A280" s="107" t="s">
        <v>233</v>
      </c>
      <c r="B280" s="263"/>
      <c r="C280" s="89">
        <f>SUM(C281:C283)</f>
        <v>0</v>
      </c>
      <c r="D280" s="89">
        <f>SUM(D281:D283)</f>
        <v>0</v>
      </c>
      <c r="E280" s="89">
        <f>SUM(E281:E283)</f>
        <v>0</v>
      </c>
      <c r="F280" s="89">
        <f>SUM(F281:F283)</f>
        <v>0</v>
      </c>
      <c r="G280" s="130">
        <f t="shared" si="38"/>
        <v>0</v>
      </c>
      <c r="H280" s="89">
        <f t="shared" si="39"/>
        <v>0</v>
      </c>
      <c r="I280" s="89">
        <f>SUM(I281:I283)</f>
        <v>0</v>
      </c>
      <c r="J280" s="89">
        <f>SUM(J281:J283)</f>
        <v>0</v>
      </c>
      <c r="K280" s="130">
        <f t="shared" si="40"/>
        <v>0</v>
      </c>
      <c r="L280" s="89">
        <f t="shared" si="41"/>
        <v>0</v>
      </c>
      <c r="M280" s="89">
        <f>SUM(M281:M283)</f>
        <v>0</v>
      </c>
    </row>
    <row r="281" spans="1:13" customFormat="1" ht="11.25" hidden="1" customHeight="1">
      <c r="A281" s="131" t="s">
        <v>234</v>
      </c>
      <c r="B281" s="263"/>
      <c r="C281" s="89"/>
      <c r="D281" s="89"/>
      <c r="E281" s="89"/>
      <c r="F281" s="89"/>
      <c r="G281" s="130">
        <f t="shared" si="38"/>
        <v>0</v>
      </c>
      <c r="H281" s="89">
        <f t="shared" si="39"/>
        <v>0</v>
      </c>
      <c r="I281" s="89"/>
      <c r="J281" s="89"/>
      <c r="K281" s="130">
        <f t="shared" si="40"/>
        <v>0</v>
      </c>
      <c r="L281" s="89">
        <f t="shared" si="41"/>
        <v>0</v>
      </c>
      <c r="M281" s="89"/>
    </row>
    <row r="282" spans="1:13" customFormat="1" ht="11.25" hidden="1" customHeight="1">
      <c r="A282" s="131" t="s">
        <v>235</v>
      </c>
      <c r="B282" s="263"/>
      <c r="C282" s="89"/>
      <c r="D282" s="89"/>
      <c r="E282" s="89"/>
      <c r="F282" s="89"/>
      <c r="G282" s="130">
        <f t="shared" si="38"/>
        <v>0</v>
      </c>
      <c r="H282" s="89">
        <f t="shared" si="39"/>
        <v>0</v>
      </c>
      <c r="I282" s="89"/>
      <c r="J282" s="89"/>
      <c r="K282" s="130">
        <f t="shared" si="40"/>
        <v>0</v>
      </c>
      <c r="L282" s="89">
        <f t="shared" si="41"/>
        <v>0</v>
      </c>
      <c r="M282" s="89"/>
    </row>
    <row r="283" spans="1:13" customFormat="1" ht="11.25" hidden="1" customHeight="1">
      <c r="A283" s="131" t="s">
        <v>162</v>
      </c>
      <c r="B283" s="263"/>
      <c r="C283" s="89"/>
      <c r="D283" s="89"/>
      <c r="E283" s="89"/>
      <c r="F283" s="89"/>
      <c r="G283" s="130">
        <f t="shared" si="38"/>
        <v>0</v>
      </c>
      <c r="H283" s="89">
        <f t="shared" si="39"/>
        <v>0</v>
      </c>
      <c r="I283" s="89"/>
      <c r="J283" s="89"/>
      <c r="K283" s="130">
        <f t="shared" si="40"/>
        <v>0</v>
      </c>
      <c r="L283" s="89">
        <f t="shared" si="41"/>
        <v>0</v>
      </c>
      <c r="M283" s="89"/>
    </row>
    <row r="284" spans="1:13" customFormat="1" ht="11.25" hidden="1" customHeight="1">
      <c r="A284" s="107" t="s">
        <v>236</v>
      </c>
      <c r="B284" s="263"/>
      <c r="C284" s="89">
        <f>SUM(C285:C287)</f>
        <v>0</v>
      </c>
      <c r="D284" s="89">
        <f>SUM(D285:D287)</f>
        <v>0</v>
      </c>
      <c r="E284" s="89">
        <f>SUM(E285:E287)</f>
        <v>0</v>
      </c>
      <c r="F284" s="89">
        <f>SUM(F285:F287)</f>
        <v>0</v>
      </c>
      <c r="G284" s="130">
        <f t="shared" si="38"/>
        <v>0</v>
      </c>
      <c r="H284" s="89">
        <f t="shared" si="39"/>
        <v>0</v>
      </c>
      <c r="I284" s="89">
        <f>SUM(I285:I287)</f>
        <v>0</v>
      </c>
      <c r="J284" s="89">
        <f>SUM(J285:J287)</f>
        <v>0</v>
      </c>
      <c r="K284" s="130">
        <f t="shared" si="40"/>
        <v>0</v>
      </c>
      <c r="L284" s="89">
        <f t="shared" si="41"/>
        <v>0</v>
      </c>
      <c r="M284" s="89">
        <f>SUM(M285:M287)</f>
        <v>0</v>
      </c>
    </row>
    <row r="285" spans="1:13" customFormat="1" ht="11.25" hidden="1" customHeight="1">
      <c r="A285" s="131" t="s">
        <v>237</v>
      </c>
      <c r="B285" s="263"/>
      <c r="C285" s="89"/>
      <c r="D285" s="89"/>
      <c r="E285" s="89"/>
      <c r="F285" s="89"/>
      <c r="G285" s="130">
        <f t="shared" si="38"/>
        <v>0</v>
      </c>
      <c r="H285" s="89">
        <f t="shared" si="39"/>
        <v>0</v>
      </c>
      <c r="I285" s="89"/>
      <c r="J285" s="89"/>
      <c r="K285" s="130">
        <f t="shared" si="40"/>
        <v>0</v>
      </c>
      <c r="L285" s="89">
        <f t="shared" si="41"/>
        <v>0</v>
      </c>
      <c r="M285" s="89"/>
    </row>
    <row r="286" spans="1:13" customFormat="1" ht="11.25" hidden="1" customHeight="1">
      <c r="A286" s="131" t="s">
        <v>238</v>
      </c>
      <c r="B286" s="263"/>
      <c r="C286" s="89"/>
      <c r="D286" s="89"/>
      <c r="E286" s="89"/>
      <c r="F286" s="89"/>
      <c r="G286" s="130">
        <f t="shared" ref="G286:G317" si="42">F286/F$182</f>
        <v>0</v>
      </c>
      <c r="H286" s="89">
        <f t="shared" ref="H286:H317" si="43">D286-F286</f>
        <v>0</v>
      </c>
      <c r="I286" s="89"/>
      <c r="J286" s="89"/>
      <c r="K286" s="130">
        <f t="shared" ref="K286:K317" si="44">J286/J$182</f>
        <v>0</v>
      </c>
      <c r="L286" s="89">
        <f t="shared" ref="L286:L317" si="45">D286-J286</f>
        <v>0</v>
      </c>
      <c r="M286" s="89"/>
    </row>
    <row r="287" spans="1:13" customFormat="1" ht="11.25" hidden="1" customHeight="1">
      <c r="A287" s="131" t="s">
        <v>162</v>
      </c>
      <c r="B287" s="263"/>
      <c r="C287" s="89"/>
      <c r="D287" s="89"/>
      <c r="E287" s="89"/>
      <c r="F287" s="89"/>
      <c r="G287" s="130">
        <f t="shared" si="42"/>
        <v>0</v>
      </c>
      <c r="H287" s="89">
        <f t="shared" si="43"/>
        <v>0</v>
      </c>
      <c r="I287" s="89"/>
      <c r="J287" s="89"/>
      <c r="K287" s="130">
        <f t="shared" si="44"/>
        <v>0</v>
      </c>
      <c r="L287" s="89">
        <f t="shared" si="45"/>
        <v>0</v>
      </c>
      <c r="M287" s="89"/>
    </row>
    <row r="288" spans="1:13" customFormat="1" ht="11.25" hidden="1" customHeight="1">
      <c r="A288" s="107" t="s">
        <v>239</v>
      </c>
      <c r="B288" s="263"/>
      <c r="C288" s="89">
        <f>SUM(C289:C294)</f>
        <v>0</v>
      </c>
      <c r="D288" s="89">
        <f>SUM(D289:D294)</f>
        <v>0</v>
      </c>
      <c r="E288" s="89">
        <f>SUM(E289:E294)</f>
        <v>0</v>
      </c>
      <c r="F288" s="89">
        <f>SUM(F289:F294)</f>
        <v>0</v>
      </c>
      <c r="G288" s="130">
        <f t="shared" si="42"/>
        <v>0</v>
      </c>
      <c r="H288" s="89">
        <f t="shared" si="43"/>
        <v>0</v>
      </c>
      <c r="I288" s="89">
        <f>SUM(I289:I294)</f>
        <v>0</v>
      </c>
      <c r="J288" s="89">
        <f>SUM(J289:J294)</f>
        <v>0</v>
      </c>
      <c r="K288" s="130">
        <f t="shared" si="44"/>
        <v>0</v>
      </c>
      <c r="L288" s="89">
        <f t="shared" si="45"/>
        <v>0</v>
      </c>
      <c r="M288" s="89">
        <f>SUM(M289:M294)</f>
        <v>0</v>
      </c>
    </row>
    <row r="289" spans="1:13" customFormat="1" ht="11.25" hidden="1" customHeight="1">
      <c r="A289" s="131" t="s">
        <v>240</v>
      </c>
      <c r="B289" s="263"/>
      <c r="C289" s="89"/>
      <c r="D289" s="89"/>
      <c r="E289" s="89"/>
      <c r="F289" s="89"/>
      <c r="G289" s="130">
        <f t="shared" si="42"/>
        <v>0</v>
      </c>
      <c r="H289" s="89">
        <f t="shared" si="43"/>
        <v>0</v>
      </c>
      <c r="I289" s="89"/>
      <c r="J289" s="89"/>
      <c r="K289" s="130">
        <f t="shared" si="44"/>
        <v>0</v>
      </c>
      <c r="L289" s="89">
        <f t="shared" si="45"/>
        <v>0</v>
      </c>
      <c r="M289" s="89"/>
    </row>
    <row r="290" spans="1:13" customFormat="1" ht="11.25" hidden="1" customHeight="1">
      <c r="A290" s="131" t="s">
        <v>241</v>
      </c>
      <c r="B290" s="263"/>
      <c r="C290" s="89"/>
      <c r="D290" s="89"/>
      <c r="E290" s="89"/>
      <c r="F290" s="89"/>
      <c r="G290" s="130">
        <f t="shared" si="42"/>
        <v>0</v>
      </c>
      <c r="H290" s="89">
        <f t="shared" si="43"/>
        <v>0</v>
      </c>
      <c r="I290" s="89"/>
      <c r="J290" s="89"/>
      <c r="K290" s="130">
        <f t="shared" si="44"/>
        <v>0</v>
      </c>
      <c r="L290" s="89">
        <f t="shared" si="45"/>
        <v>0</v>
      </c>
      <c r="M290" s="89"/>
    </row>
    <row r="291" spans="1:13" customFormat="1" ht="11.25" hidden="1" customHeight="1">
      <c r="A291" s="131" t="s">
        <v>242</v>
      </c>
      <c r="B291" s="263"/>
      <c r="C291" s="89"/>
      <c r="D291" s="89"/>
      <c r="E291" s="89"/>
      <c r="F291" s="89"/>
      <c r="G291" s="130">
        <f t="shared" si="42"/>
        <v>0</v>
      </c>
      <c r="H291" s="89">
        <f t="shared" si="43"/>
        <v>0</v>
      </c>
      <c r="I291" s="89"/>
      <c r="J291" s="89"/>
      <c r="K291" s="130">
        <f t="shared" si="44"/>
        <v>0</v>
      </c>
      <c r="L291" s="89">
        <f t="shared" si="45"/>
        <v>0</v>
      </c>
      <c r="M291" s="89"/>
    </row>
    <row r="292" spans="1:13" customFormat="1" ht="11.25" hidden="1" customHeight="1">
      <c r="A292" s="131" t="s">
        <v>243</v>
      </c>
      <c r="B292" s="263"/>
      <c r="C292" s="89"/>
      <c r="D292" s="89"/>
      <c r="E292" s="89"/>
      <c r="F292" s="89"/>
      <c r="G292" s="130">
        <f t="shared" si="42"/>
        <v>0</v>
      </c>
      <c r="H292" s="89">
        <f t="shared" si="43"/>
        <v>0</v>
      </c>
      <c r="I292" s="89"/>
      <c r="J292" s="89"/>
      <c r="K292" s="130">
        <f t="shared" si="44"/>
        <v>0</v>
      </c>
      <c r="L292" s="89">
        <f t="shared" si="45"/>
        <v>0</v>
      </c>
      <c r="M292" s="89"/>
    </row>
    <row r="293" spans="1:13" customFormat="1" ht="11.25" hidden="1" customHeight="1">
      <c r="A293" s="131" t="s">
        <v>244</v>
      </c>
      <c r="B293" s="263"/>
      <c r="C293" s="89"/>
      <c r="D293" s="89"/>
      <c r="E293" s="89"/>
      <c r="F293" s="89"/>
      <c r="G293" s="130">
        <f t="shared" si="42"/>
        <v>0</v>
      </c>
      <c r="H293" s="89">
        <f t="shared" si="43"/>
        <v>0</v>
      </c>
      <c r="I293" s="89"/>
      <c r="J293" s="89"/>
      <c r="K293" s="130">
        <f t="shared" si="44"/>
        <v>0</v>
      </c>
      <c r="L293" s="89">
        <f t="shared" si="45"/>
        <v>0</v>
      </c>
      <c r="M293" s="89"/>
    </row>
    <row r="294" spans="1:13" customFormat="1" ht="11.25" hidden="1" customHeight="1">
      <c r="A294" s="131" t="s">
        <v>162</v>
      </c>
      <c r="B294" s="263"/>
      <c r="C294" s="89"/>
      <c r="D294" s="89"/>
      <c r="E294" s="89"/>
      <c r="F294" s="89"/>
      <c r="G294" s="130">
        <f t="shared" si="42"/>
        <v>0</v>
      </c>
      <c r="H294" s="89">
        <f t="shared" si="43"/>
        <v>0</v>
      </c>
      <c r="I294" s="89"/>
      <c r="J294" s="89"/>
      <c r="K294" s="130">
        <f t="shared" si="44"/>
        <v>0</v>
      </c>
      <c r="L294" s="89">
        <f t="shared" si="45"/>
        <v>0</v>
      </c>
      <c r="M294" s="89"/>
    </row>
    <row r="295" spans="1:13" customFormat="1" ht="11.25" hidden="1" customHeight="1">
      <c r="A295" s="107" t="s">
        <v>245</v>
      </c>
      <c r="B295" s="263"/>
      <c r="C295" s="89">
        <f>SUM(C296:C299)</f>
        <v>0</v>
      </c>
      <c r="D295" s="89">
        <f>SUM(D296:D299)</f>
        <v>0</v>
      </c>
      <c r="E295" s="89">
        <f>SUM(E296:E299)</f>
        <v>0</v>
      </c>
      <c r="F295" s="89">
        <f>SUM(F296:F299)</f>
        <v>0</v>
      </c>
      <c r="G295" s="130">
        <f t="shared" si="42"/>
        <v>0</v>
      </c>
      <c r="H295" s="89">
        <f t="shared" si="43"/>
        <v>0</v>
      </c>
      <c r="I295" s="89">
        <f>SUM(I296:I299)</f>
        <v>0</v>
      </c>
      <c r="J295" s="89">
        <f>SUM(J296:J299)</f>
        <v>0</v>
      </c>
      <c r="K295" s="130">
        <f t="shared" si="44"/>
        <v>0</v>
      </c>
      <c r="L295" s="89">
        <f t="shared" si="45"/>
        <v>0</v>
      </c>
      <c r="M295" s="89">
        <f>SUM(M296:M299)</f>
        <v>0</v>
      </c>
    </row>
    <row r="296" spans="1:13" customFormat="1" ht="11.25" hidden="1" customHeight="1">
      <c r="A296" s="131" t="s">
        <v>246</v>
      </c>
      <c r="B296" s="263"/>
      <c r="C296" s="89"/>
      <c r="D296" s="89"/>
      <c r="E296" s="89"/>
      <c r="F296" s="89"/>
      <c r="G296" s="130">
        <f t="shared" si="42"/>
        <v>0</v>
      </c>
      <c r="H296" s="89">
        <f t="shared" si="43"/>
        <v>0</v>
      </c>
      <c r="I296" s="89"/>
      <c r="J296" s="89"/>
      <c r="K296" s="130">
        <f t="shared" si="44"/>
        <v>0</v>
      </c>
      <c r="L296" s="89">
        <f t="shared" si="45"/>
        <v>0</v>
      </c>
      <c r="M296" s="89"/>
    </row>
    <row r="297" spans="1:13" customFormat="1" ht="11.25" hidden="1" customHeight="1">
      <c r="A297" s="131" t="s">
        <v>247</v>
      </c>
      <c r="B297" s="263"/>
      <c r="C297" s="89"/>
      <c r="D297" s="89"/>
      <c r="E297" s="89"/>
      <c r="F297" s="89"/>
      <c r="G297" s="130">
        <f t="shared" si="42"/>
        <v>0</v>
      </c>
      <c r="H297" s="89">
        <f t="shared" si="43"/>
        <v>0</v>
      </c>
      <c r="I297" s="89"/>
      <c r="J297" s="89"/>
      <c r="K297" s="130">
        <f t="shared" si="44"/>
        <v>0</v>
      </c>
      <c r="L297" s="89">
        <f t="shared" si="45"/>
        <v>0</v>
      </c>
      <c r="M297" s="89"/>
    </row>
    <row r="298" spans="1:13" customFormat="1" ht="11.25" hidden="1" customHeight="1">
      <c r="A298" s="131" t="s">
        <v>248</v>
      </c>
      <c r="B298" s="263"/>
      <c r="C298" s="89"/>
      <c r="D298" s="89"/>
      <c r="E298" s="89"/>
      <c r="F298" s="89"/>
      <c r="G298" s="130">
        <f t="shared" si="42"/>
        <v>0</v>
      </c>
      <c r="H298" s="89">
        <f t="shared" si="43"/>
        <v>0</v>
      </c>
      <c r="I298" s="89"/>
      <c r="J298" s="89"/>
      <c r="K298" s="130">
        <f t="shared" si="44"/>
        <v>0</v>
      </c>
      <c r="L298" s="89">
        <f t="shared" si="45"/>
        <v>0</v>
      </c>
      <c r="M298" s="89"/>
    </row>
    <row r="299" spans="1:13" customFormat="1" ht="11.25" hidden="1" customHeight="1">
      <c r="A299" s="131" t="s">
        <v>162</v>
      </c>
      <c r="B299" s="263"/>
      <c r="C299" s="89"/>
      <c r="D299" s="89"/>
      <c r="E299" s="89"/>
      <c r="F299" s="89"/>
      <c r="G299" s="130">
        <f t="shared" si="42"/>
        <v>0</v>
      </c>
      <c r="H299" s="89">
        <f t="shared" si="43"/>
        <v>0</v>
      </c>
      <c r="I299" s="89"/>
      <c r="J299" s="89"/>
      <c r="K299" s="130">
        <f t="shared" si="44"/>
        <v>0</v>
      </c>
      <c r="L299" s="89">
        <f t="shared" si="45"/>
        <v>0</v>
      </c>
      <c r="M299" s="89"/>
    </row>
    <row r="300" spans="1:13" customFormat="1" ht="11.25" hidden="1" customHeight="1">
      <c r="A300" s="107" t="s">
        <v>249</v>
      </c>
      <c r="B300" s="263"/>
      <c r="C300" s="89">
        <f>SUM(C301:C306)</f>
        <v>0</v>
      </c>
      <c r="D300" s="89">
        <f>SUM(D301:D306)</f>
        <v>0</v>
      </c>
      <c r="E300" s="89">
        <f>SUM(E301:E306)</f>
        <v>0</v>
      </c>
      <c r="F300" s="89">
        <f>SUM(F301:F306)</f>
        <v>0</v>
      </c>
      <c r="G300" s="130">
        <f t="shared" si="42"/>
        <v>0</v>
      </c>
      <c r="H300" s="89">
        <f t="shared" si="43"/>
        <v>0</v>
      </c>
      <c r="I300" s="89">
        <f>SUM(I301:I306)</f>
        <v>0</v>
      </c>
      <c r="J300" s="89">
        <f>SUM(J301:J306)</f>
        <v>0</v>
      </c>
      <c r="K300" s="130">
        <f t="shared" si="44"/>
        <v>0</v>
      </c>
      <c r="L300" s="89">
        <f t="shared" si="45"/>
        <v>0</v>
      </c>
      <c r="M300" s="89">
        <f>SUM(M301:M306)</f>
        <v>0</v>
      </c>
    </row>
    <row r="301" spans="1:13" customFormat="1" ht="11.25" hidden="1" customHeight="1">
      <c r="A301" s="131" t="s">
        <v>250</v>
      </c>
      <c r="B301" s="263"/>
      <c r="C301" s="89"/>
      <c r="D301" s="89"/>
      <c r="E301" s="89"/>
      <c r="F301" s="89"/>
      <c r="G301" s="130">
        <f t="shared" si="42"/>
        <v>0</v>
      </c>
      <c r="H301" s="89">
        <f t="shared" si="43"/>
        <v>0</v>
      </c>
      <c r="I301" s="89"/>
      <c r="J301" s="89"/>
      <c r="K301" s="130">
        <f t="shared" si="44"/>
        <v>0</v>
      </c>
      <c r="L301" s="89">
        <f t="shared" si="45"/>
        <v>0</v>
      </c>
      <c r="M301" s="89"/>
    </row>
    <row r="302" spans="1:13" customFormat="1" ht="11.25" hidden="1" customHeight="1">
      <c r="A302" s="131" t="s">
        <v>251</v>
      </c>
      <c r="B302" s="263"/>
      <c r="C302" s="89"/>
      <c r="D302" s="89"/>
      <c r="E302" s="89"/>
      <c r="F302" s="89"/>
      <c r="G302" s="130">
        <f t="shared" si="42"/>
        <v>0</v>
      </c>
      <c r="H302" s="89">
        <f t="shared" si="43"/>
        <v>0</v>
      </c>
      <c r="I302" s="89"/>
      <c r="J302" s="89"/>
      <c r="K302" s="130">
        <f t="shared" si="44"/>
        <v>0</v>
      </c>
      <c r="L302" s="89">
        <f t="shared" si="45"/>
        <v>0</v>
      </c>
      <c r="M302" s="89"/>
    </row>
    <row r="303" spans="1:13" customFormat="1" ht="11.25" hidden="1" customHeight="1">
      <c r="A303" s="131" t="s">
        <v>252</v>
      </c>
      <c r="B303" s="263"/>
      <c r="C303" s="89"/>
      <c r="D303" s="89"/>
      <c r="E303" s="89"/>
      <c r="F303" s="89"/>
      <c r="G303" s="130">
        <f t="shared" si="42"/>
        <v>0</v>
      </c>
      <c r="H303" s="89">
        <f t="shared" si="43"/>
        <v>0</v>
      </c>
      <c r="I303" s="89"/>
      <c r="J303" s="89"/>
      <c r="K303" s="130">
        <f t="shared" si="44"/>
        <v>0</v>
      </c>
      <c r="L303" s="89">
        <f t="shared" si="45"/>
        <v>0</v>
      </c>
      <c r="M303" s="89"/>
    </row>
    <row r="304" spans="1:13" customFormat="1" ht="11.25" hidden="1" customHeight="1">
      <c r="A304" s="131" t="s">
        <v>253</v>
      </c>
      <c r="B304" s="263"/>
      <c r="C304" s="89"/>
      <c r="D304" s="89"/>
      <c r="E304" s="89"/>
      <c r="F304" s="89"/>
      <c r="G304" s="130">
        <f t="shared" si="42"/>
        <v>0</v>
      </c>
      <c r="H304" s="89">
        <f t="shared" si="43"/>
        <v>0</v>
      </c>
      <c r="I304" s="89"/>
      <c r="J304" s="89"/>
      <c r="K304" s="130">
        <f t="shared" si="44"/>
        <v>0</v>
      </c>
      <c r="L304" s="89">
        <f t="shared" si="45"/>
        <v>0</v>
      </c>
      <c r="M304" s="89"/>
    </row>
    <row r="305" spans="1:13" customFormat="1" ht="11.25" hidden="1" customHeight="1">
      <c r="A305" s="131" t="s">
        <v>254</v>
      </c>
      <c r="B305" s="263"/>
      <c r="C305" s="89"/>
      <c r="D305" s="89"/>
      <c r="E305" s="89"/>
      <c r="F305" s="89"/>
      <c r="G305" s="130">
        <f t="shared" si="42"/>
        <v>0</v>
      </c>
      <c r="H305" s="89">
        <f t="shared" si="43"/>
        <v>0</v>
      </c>
      <c r="I305" s="89"/>
      <c r="J305" s="89"/>
      <c r="K305" s="130">
        <f t="shared" si="44"/>
        <v>0</v>
      </c>
      <c r="L305" s="89">
        <f t="shared" si="45"/>
        <v>0</v>
      </c>
      <c r="M305" s="89"/>
    </row>
    <row r="306" spans="1:13" customFormat="1" ht="11.25" hidden="1" customHeight="1">
      <c r="A306" s="131" t="s">
        <v>162</v>
      </c>
      <c r="B306" s="263"/>
      <c r="C306" s="89"/>
      <c r="D306" s="89"/>
      <c r="E306" s="89"/>
      <c r="F306" s="89"/>
      <c r="G306" s="130">
        <f t="shared" si="42"/>
        <v>0</v>
      </c>
      <c r="H306" s="89">
        <f t="shared" si="43"/>
        <v>0</v>
      </c>
      <c r="I306" s="89"/>
      <c r="J306" s="89"/>
      <c r="K306" s="130">
        <f t="shared" si="44"/>
        <v>0</v>
      </c>
      <c r="L306" s="89">
        <f t="shared" si="45"/>
        <v>0</v>
      </c>
      <c r="M306" s="89"/>
    </row>
    <row r="307" spans="1:13" customFormat="1" ht="11.25" hidden="1" customHeight="1">
      <c r="A307" s="107" t="s">
        <v>255</v>
      </c>
      <c r="B307" s="263"/>
      <c r="C307" s="89">
        <f>SUM(C308:C309)</f>
        <v>0</v>
      </c>
      <c r="D307" s="89">
        <f>SUM(D308:D309)</f>
        <v>0</v>
      </c>
      <c r="E307" s="89">
        <f>SUM(E308:E309)</f>
        <v>0</v>
      </c>
      <c r="F307" s="89">
        <f>SUM(F308:F309)</f>
        <v>0</v>
      </c>
      <c r="G307" s="130">
        <f t="shared" si="42"/>
        <v>0</v>
      </c>
      <c r="H307" s="89">
        <f t="shared" si="43"/>
        <v>0</v>
      </c>
      <c r="I307" s="89">
        <f>SUM(I308:I309)</f>
        <v>0</v>
      </c>
      <c r="J307" s="89">
        <f>SUM(J308:J309)</f>
        <v>0</v>
      </c>
      <c r="K307" s="130">
        <f t="shared" si="44"/>
        <v>0</v>
      </c>
      <c r="L307" s="89">
        <f t="shared" si="45"/>
        <v>0</v>
      </c>
      <c r="M307" s="89">
        <f>SUM(M308:M309)</f>
        <v>0</v>
      </c>
    </row>
    <row r="308" spans="1:13" customFormat="1" ht="11.25" hidden="1" customHeight="1">
      <c r="A308" s="131" t="s">
        <v>256</v>
      </c>
      <c r="B308" s="263"/>
      <c r="C308" s="89"/>
      <c r="D308" s="89"/>
      <c r="E308" s="89"/>
      <c r="F308" s="89"/>
      <c r="G308" s="130">
        <f t="shared" si="42"/>
        <v>0</v>
      </c>
      <c r="H308" s="89">
        <f t="shared" si="43"/>
        <v>0</v>
      </c>
      <c r="I308" s="89"/>
      <c r="J308" s="89"/>
      <c r="K308" s="130">
        <f t="shared" si="44"/>
        <v>0</v>
      </c>
      <c r="L308" s="89">
        <f t="shared" si="45"/>
        <v>0</v>
      </c>
      <c r="M308" s="89"/>
    </row>
    <row r="309" spans="1:13" customFormat="1" ht="11.25" hidden="1" customHeight="1">
      <c r="A309" s="131" t="s">
        <v>257</v>
      </c>
      <c r="B309" s="263"/>
      <c r="C309" s="89"/>
      <c r="D309" s="89"/>
      <c r="E309" s="89"/>
      <c r="F309" s="89"/>
      <c r="G309" s="130">
        <f t="shared" si="42"/>
        <v>0</v>
      </c>
      <c r="H309" s="89">
        <f t="shared" si="43"/>
        <v>0</v>
      </c>
      <c r="I309" s="89"/>
      <c r="J309" s="89"/>
      <c r="K309" s="130">
        <f t="shared" si="44"/>
        <v>0</v>
      </c>
      <c r="L309" s="89">
        <f t="shared" si="45"/>
        <v>0</v>
      </c>
      <c r="M309" s="89"/>
    </row>
    <row r="310" spans="1:13" customFormat="1" ht="11.25" hidden="1" customHeight="1">
      <c r="A310" s="107" t="s">
        <v>258</v>
      </c>
      <c r="B310" s="263"/>
      <c r="C310" s="89">
        <f>SUM(C311:C316)</f>
        <v>0</v>
      </c>
      <c r="D310" s="89">
        <f>SUM(D311:D316)</f>
        <v>0</v>
      </c>
      <c r="E310" s="89">
        <f>SUM(E311:E316)</f>
        <v>0</v>
      </c>
      <c r="F310" s="89">
        <f>SUM(F311:F316)</f>
        <v>0</v>
      </c>
      <c r="G310" s="130">
        <f t="shared" si="42"/>
        <v>0</v>
      </c>
      <c r="H310" s="89">
        <f t="shared" si="43"/>
        <v>0</v>
      </c>
      <c r="I310" s="89">
        <f>SUM(I311:I316)</f>
        <v>0</v>
      </c>
      <c r="J310" s="89">
        <f>SUM(J311:J316)</f>
        <v>0</v>
      </c>
      <c r="K310" s="130">
        <f t="shared" si="44"/>
        <v>0</v>
      </c>
      <c r="L310" s="89">
        <f t="shared" si="45"/>
        <v>0</v>
      </c>
      <c r="M310" s="89">
        <f>SUM(M311:M316)</f>
        <v>0</v>
      </c>
    </row>
    <row r="311" spans="1:13" customFormat="1" ht="11.25" hidden="1" customHeight="1">
      <c r="A311" s="131" t="s">
        <v>259</v>
      </c>
      <c r="B311" s="263"/>
      <c r="C311" s="89"/>
      <c r="D311" s="89"/>
      <c r="E311" s="89"/>
      <c r="F311" s="89"/>
      <c r="G311" s="130">
        <f t="shared" si="42"/>
        <v>0</v>
      </c>
      <c r="H311" s="89">
        <f t="shared" si="43"/>
        <v>0</v>
      </c>
      <c r="I311" s="89"/>
      <c r="J311" s="89"/>
      <c r="K311" s="130">
        <f t="shared" si="44"/>
        <v>0</v>
      </c>
      <c r="L311" s="89">
        <f t="shared" si="45"/>
        <v>0</v>
      </c>
      <c r="M311" s="89"/>
    </row>
    <row r="312" spans="1:13" customFormat="1" ht="11.25" hidden="1" customHeight="1">
      <c r="A312" s="131" t="s">
        <v>260</v>
      </c>
      <c r="B312" s="263"/>
      <c r="C312" s="89"/>
      <c r="D312" s="89"/>
      <c r="E312" s="89"/>
      <c r="F312" s="89"/>
      <c r="G312" s="130">
        <f t="shared" si="42"/>
        <v>0</v>
      </c>
      <c r="H312" s="89">
        <f t="shared" si="43"/>
        <v>0</v>
      </c>
      <c r="I312" s="89"/>
      <c r="J312" s="89"/>
      <c r="K312" s="130">
        <f t="shared" si="44"/>
        <v>0</v>
      </c>
      <c r="L312" s="89">
        <f t="shared" si="45"/>
        <v>0</v>
      </c>
      <c r="M312" s="89"/>
    </row>
    <row r="313" spans="1:13" customFormat="1" ht="11.25" hidden="1" customHeight="1">
      <c r="A313" s="131" t="s">
        <v>261</v>
      </c>
      <c r="B313" s="263"/>
      <c r="C313" s="89"/>
      <c r="D313" s="89"/>
      <c r="E313" s="89"/>
      <c r="F313" s="89"/>
      <c r="G313" s="130">
        <f t="shared" si="42"/>
        <v>0</v>
      </c>
      <c r="H313" s="89">
        <f t="shared" si="43"/>
        <v>0</v>
      </c>
      <c r="I313" s="89"/>
      <c r="J313" s="89"/>
      <c r="K313" s="130">
        <f t="shared" si="44"/>
        <v>0</v>
      </c>
      <c r="L313" s="89">
        <f t="shared" si="45"/>
        <v>0</v>
      </c>
      <c r="M313" s="89"/>
    </row>
    <row r="314" spans="1:13" customFormat="1" ht="11.25" hidden="1" customHeight="1">
      <c r="A314" s="131" t="s">
        <v>262</v>
      </c>
      <c r="B314" s="263"/>
      <c r="C314" s="89"/>
      <c r="D314" s="89"/>
      <c r="E314" s="89"/>
      <c r="F314" s="89"/>
      <c r="G314" s="130">
        <f t="shared" si="42"/>
        <v>0</v>
      </c>
      <c r="H314" s="89">
        <f t="shared" si="43"/>
        <v>0</v>
      </c>
      <c r="I314" s="89"/>
      <c r="J314" s="89"/>
      <c r="K314" s="130">
        <f t="shared" si="44"/>
        <v>0</v>
      </c>
      <c r="L314" s="89">
        <f t="shared" si="45"/>
        <v>0</v>
      </c>
      <c r="M314" s="89"/>
    </row>
    <row r="315" spans="1:13" customFormat="1" ht="11.25" hidden="1" customHeight="1">
      <c r="A315" s="131" t="s">
        <v>263</v>
      </c>
      <c r="B315" s="263"/>
      <c r="C315" s="89"/>
      <c r="D315" s="89"/>
      <c r="E315" s="89"/>
      <c r="F315" s="89"/>
      <c r="G315" s="130">
        <f t="shared" si="42"/>
        <v>0</v>
      </c>
      <c r="H315" s="89">
        <f t="shared" si="43"/>
        <v>0</v>
      </c>
      <c r="I315" s="89"/>
      <c r="J315" s="89"/>
      <c r="K315" s="130">
        <f t="shared" si="44"/>
        <v>0</v>
      </c>
      <c r="L315" s="89">
        <f t="shared" si="45"/>
        <v>0</v>
      </c>
      <c r="M315" s="89"/>
    </row>
    <row r="316" spans="1:13" customFormat="1" ht="11.25" hidden="1" customHeight="1">
      <c r="A316" s="131" t="s">
        <v>162</v>
      </c>
      <c r="B316" s="263"/>
      <c r="C316" s="89"/>
      <c r="D316" s="89"/>
      <c r="E316" s="89"/>
      <c r="F316" s="89"/>
      <c r="G316" s="130">
        <f t="shared" si="42"/>
        <v>0</v>
      </c>
      <c r="H316" s="89">
        <f t="shared" si="43"/>
        <v>0</v>
      </c>
      <c r="I316" s="89"/>
      <c r="J316" s="89"/>
      <c r="K316" s="130">
        <f t="shared" si="44"/>
        <v>0</v>
      </c>
      <c r="L316" s="89">
        <f t="shared" si="45"/>
        <v>0</v>
      </c>
      <c r="M316" s="89"/>
    </row>
    <row r="317" spans="1:13" customFormat="1" ht="11.25" hidden="1" customHeight="1">
      <c r="A317" s="107" t="s">
        <v>264</v>
      </c>
      <c r="B317" s="263"/>
      <c r="C317" s="89">
        <f>SUM(C318:C323)</f>
        <v>0</v>
      </c>
      <c r="D317" s="89">
        <f>SUM(D318:D323)</f>
        <v>0</v>
      </c>
      <c r="E317" s="89">
        <f>SUM(E318:E323)</f>
        <v>0</v>
      </c>
      <c r="F317" s="89">
        <f>SUM(F318:F323)</f>
        <v>0</v>
      </c>
      <c r="G317" s="130">
        <f t="shared" si="42"/>
        <v>0</v>
      </c>
      <c r="H317" s="89">
        <f t="shared" si="43"/>
        <v>0</v>
      </c>
      <c r="I317" s="89">
        <f>SUM(I318:I323)</f>
        <v>0</v>
      </c>
      <c r="J317" s="89">
        <f>SUM(J318:J323)</f>
        <v>0</v>
      </c>
      <c r="K317" s="130">
        <f t="shared" si="44"/>
        <v>0</v>
      </c>
      <c r="L317" s="89">
        <f t="shared" si="45"/>
        <v>0</v>
      </c>
      <c r="M317" s="89">
        <f>SUM(M318:M323)</f>
        <v>0</v>
      </c>
    </row>
    <row r="318" spans="1:13" customFormat="1" ht="11.25" hidden="1" customHeight="1">
      <c r="A318" s="131" t="s">
        <v>265</v>
      </c>
      <c r="B318" s="263"/>
      <c r="C318" s="89"/>
      <c r="D318" s="89"/>
      <c r="E318" s="89"/>
      <c r="F318" s="89"/>
      <c r="G318" s="130">
        <f t="shared" ref="G318:G349" si="46">F318/F$182</f>
        <v>0</v>
      </c>
      <c r="H318" s="89">
        <f t="shared" ref="H318:H349" si="47">D318-F318</f>
        <v>0</v>
      </c>
      <c r="I318" s="89"/>
      <c r="J318" s="89"/>
      <c r="K318" s="130">
        <f t="shared" ref="K318:K349" si="48">J318/J$182</f>
        <v>0</v>
      </c>
      <c r="L318" s="89">
        <f t="shared" ref="L318:L349" si="49">D318-J318</f>
        <v>0</v>
      </c>
      <c r="M318" s="89"/>
    </row>
    <row r="319" spans="1:13" customFormat="1" ht="11.25" hidden="1" customHeight="1">
      <c r="A319" s="131" t="s">
        <v>266</v>
      </c>
      <c r="B319" s="263"/>
      <c r="C319" s="89"/>
      <c r="D319" s="89"/>
      <c r="E319" s="89"/>
      <c r="F319" s="89"/>
      <c r="G319" s="130">
        <f t="shared" si="46"/>
        <v>0</v>
      </c>
      <c r="H319" s="89">
        <f t="shared" si="47"/>
        <v>0</v>
      </c>
      <c r="I319" s="89"/>
      <c r="J319" s="89"/>
      <c r="K319" s="130">
        <f t="shared" si="48"/>
        <v>0</v>
      </c>
      <c r="L319" s="89">
        <f t="shared" si="49"/>
        <v>0</v>
      </c>
      <c r="M319" s="89"/>
    </row>
    <row r="320" spans="1:13" customFormat="1" ht="11.25" hidden="1" customHeight="1">
      <c r="A320" s="131" t="s">
        <v>267</v>
      </c>
      <c r="B320" s="263"/>
      <c r="C320" s="89"/>
      <c r="D320" s="89"/>
      <c r="E320" s="89"/>
      <c r="F320" s="89"/>
      <c r="G320" s="130">
        <f t="shared" si="46"/>
        <v>0</v>
      </c>
      <c r="H320" s="89">
        <f t="shared" si="47"/>
        <v>0</v>
      </c>
      <c r="I320" s="89"/>
      <c r="J320" s="89"/>
      <c r="K320" s="130">
        <f t="shared" si="48"/>
        <v>0</v>
      </c>
      <c r="L320" s="89">
        <f t="shared" si="49"/>
        <v>0</v>
      </c>
      <c r="M320" s="89"/>
    </row>
    <row r="321" spans="1:13" customFormat="1" ht="11.25" hidden="1" customHeight="1">
      <c r="A321" s="131" t="s">
        <v>268</v>
      </c>
      <c r="B321" s="263"/>
      <c r="C321" s="89"/>
      <c r="D321" s="89"/>
      <c r="E321" s="89"/>
      <c r="F321" s="89"/>
      <c r="G321" s="130">
        <f t="shared" si="46"/>
        <v>0</v>
      </c>
      <c r="H321" s="89">
        <f t="shared" si="47"/>
        <v>0</v>
      </c>
      <c r="I321" s="89"/>
      <c r="J321" s="89"/>
      <c r="K321" s="130">
        <f t="shared" si="48"/>
        <v>0</v>
      </c>
      <c r="L321" s="89">
        <f t="shared" si="49"/>
        <v>0</v>
      </c>
      <c r="M321" s="89"/>
    </row>
    <row r="322" spans="1:13" customFormat="1" ht="11.25" hidden="1" customHeight="1">
      <c r="A322" s="131" t="s">
        <v>269</v>
      </c>
      <c r="B322" s="263"/>
      <c r="C322" s="89"/>
      <c r="D322" s="89"/>
      <c r="E322" s="89"/>
      <c r="F322" s="89"/>
      <c r="G322" s="130">
        <f t="shared" si="46"/>
        <v>0</v>
      </c>
      <c r="H322" s="89">
        <f t="shared" si="47"/>
        <v>0</v>
      </c>
      <c r="I322" s="89"/>
      <c r="J322" s="89"/>
      <c r="K322" s="130">
        <f t="shared" si="48"/>
        <v>0</v>
      </c>
      <c r="L322" s="89">
        <f t="shared" si="49"/>
        <v>0</v>
      </c>
      <c r="M322" s="89"/>
    </row>
    <row r="323" spans="1:13" customFormat="1" ht="11.25" hidden="1" customHeight="1">
      <c r="A323" s="131" t="s">
        <v>162</v>
      </c>
      <c r="B323" s="263"/>
      <c r="C323" s="89"/>
      <c r="D323" s="89"/>
      <c r="E323" s="89"/>
      <c r="F323" s="89"/>
      <c r="G323" s="130">
        <f t="shared" si="46"/>
        <v>0</v>
      </c>
      <c r="H323" s="89">
        <f t="shared" si="47"/>
        <v>0</v>
      </c>
      <c r="I323" s="89"/>
      <c r="J323" s="89"/>
      <c r="K323" s="130">
        <f t="shared" si="48"/>
        <v>0</v>
      </c>
      <c r="L323" s="89">
        <f t="shared" si="49"/>
        <v>0</v>
      </c>
      <c r="M323" s="89"/>
    </row>
    <row r="324" spans="1:13" customFormat="1" ht="11.25" hidden="1" customHeight="1">
      <c r="A324" s="107" t="s">
        <v>270</v>
      </c>
      <c r="B324" s="263"/>
      <c r="C324" s="89">
        <f>SUM(C325:C327)</f>
        <v>0</v>
      </c>
      <c r="D324" s="89">
        <f>SUM(D325:D327)</f>
        <v>0</v>
      </c>
      <c r="E324" s="89">
        <f>SUM(E325:E327)</f>
        <v>0</v>
      </c>
      <c r="F324" s="89">
        <f>SUM(F325:F327)</f>
        <v>0</v>
      </c>
      <c r="G324" s="130">
        <f t="shared" si="46"/>
        <v>0</v>
      </c>
      <c r="H324" s="89">
        <f t="shared" si="47"/>
        <v>0</v>
      </c>
      <c r="I324" s="89">
        <f>SUM(I325:I327)</f>
        <v>0</v>
      </c>
      <c r="J324" s="89">
        <f>SUM(J325:J327)</f>
        <v>0</v>
      </c>
      <c r="K324" s="130">
        <f t="shared" si="48"/>
        <v>0</v>
      </c>
      <c r="L324" s="89">
        <f t="shared" si="49"/>
        <v>0</v>
      </c>
      <c r="M324" s="89">
        <f>SUM(M325:M327)</f>
        <v>0</v>
      </c>
    </row>
    <row r="325" spans="1:13" customFormat="1" ht="11.25" hidden="1" customHeight="1">
      <c r="A325" s="131" t="s">
        <v>271</v>
      </c>
      <c r="B325" s="263"/>
      <c r="C325" s="89"/>
      <c r="D325" s="89"/>
      <c r="E325" s="89"/>
      <c r="F325" s="89"/>
      <c r="G325" s="130">
        <f t="shared" si="46"/>
        <v>0</v>
      </c>
      <c r="H325" s="89">
        <f t="shared" si="47"/>
        <v>0</v>
      </c>
      <c r="I325" s="89"/>
      <c r="J325" s="89"/>
      <c r="K325" s="130">
        <f t="shared" si="48"/>
        <v>0</v>
      </c>
      <c r="L325" s="89">
        <f t="shared" si="49"/>
        <v>0</v>
      </c>
      <c r="M325" s="89"/>
    </row>
    <row r="326" spans="1:13" customFormat="1" ht="11.25" hidden="1" customHeight="1">
      <c r="A326" s="131" t="s">
        <v>272</v>
      </c>
      <c r="B326" s="263"/>
      <c r="C326" s="89"/>
      <c r="D326" s="89"/>
      <c r="E326" s="89"/>
      <c r="F326" s="89"/>
      <c r="G326" s="130">
        <f t="shared" si="46"/>
        <v>0</v>
      </c>
      <c r="H326" s="89">
        <f t="shared" si="47"/>
        <v>0</v>
      </c>
      <c r="I326" s="89"/>
      <c r="J326" s="89"/>
      <c r="K326" s="130">
        <f t="shared" si="48"/>
        <v>0</v>
      </c>
      <c r="L326" s="89">
        <f t="shared" si="49"/>
        <v>0</v>
      </c>
      <c r="M326" s="89"/>
    </row>
    <row r="327" spans="1:13" customFormat="1" ht="11.25" hidden="1" customHeight="1">
      <c r="A327" s="131" t="s">
        <v>162</v>
      </c>
      <c r="B327" s="263"/>
      <c r="C327" s="89"/>
      <c r="D327" s="89"/>
      <c r="E327" s="89"/>
      <c r="F327" s="89"/>
      <c r="G327" s="130">
        <f t="shared" si="46"/>
        <v>0</v>
      </c>
      <c r="H327" s="89">
        <f t="shared" si="47"/>
        <v>0</v>
      </c>
      <c r="I327" s="89"/>
      <c r="J327" s="89"/>
      <c r="K327" s="130">
        <f t="shared" si="48"/>
        <v>0</v>
      </c>
      <c r="L327" s="89">
        <f t="shared" si="49"/>
        <v>0</v>
      </c>
      <c r="M327" s="89"/>
    </row>
    <row r="328" spans="1:13" customFormat="1" ht="11.25" hidden="1" customHeight="1">
      <c r="A328" s="107" t="s">
        <v>273</v>
      </c>
      <c r="B328" s="263"/>
      <c r="C328" s="89">
        <f>SUM(C329:C333)</f>
        <v>0</v>
      </c>
      <c r="D328" s="89">
        <f>SUM(D329:D333)</f>
        <v>0</v>
      </c>
      <c r="E328" s="89">
        <f>SUM(E329:E333)</f>
        <v>0</v>
      </c>
      <c r="F328" s="89">
        <f>SUM(F329:F333)</f>
        <v>0</v>
      </c>
      <c r="G328" s="130">
        <f t="shared" si="46"/>
        <v>0</v>
      </c>
      <c r="H328" s="89">
        <f t="shared" si="47"/>
        <v>0</v>
      </c>
      <c r="I328" s="89">
        <f>SUM(I329:I333)</f>
        <v>0</v>
      </c>
      <c r="J328" s="89">
        <f>SUM(J329:J333)</f>
        <v>0</v>
      </c>
      <c r="K328" s="130">
        <f t="shared" si="48"/>
        <v>0</v>
      </c>
      <c r="L328" s="89">
        <f t="shared" si="49"/>
        <v>0</v>
      </c>
      <c r="M328" s="89">
        <f>SUM(M329:M333)</f>
        <v>0</v>
      </c>
    </row>
    <row r="329" spans="1:13" customFormat="1" ht="11.25" hidden="1" customHeight="1">
      <c r="A329" s="131" t="s">
        <v>274</v>
      </c>
      <c r="B329" s="263"/>
      <c r="C329" s="89"/>
      <c r="D329" s="89"/>
      <c r="E329" s="89"/>
      <c r="F329" s="89"/>
      <c r="G329" s="130">
        <f t="shared" si="46"/>
        <v>0</v>
      </c>
      <c r="H329" s="89">
        <f t="shared" si="47"/>
        <v>0</v>
      </c>
      <c r="I329" s="89"/>
      <c r="J329" s="89"/>
      <c r="K329" s="130">
        <f t="shared" si="48"/>
        <v>0</v>
      </c>
      <c r="L329" s="89">
        <f t="shared" si="49"/>
        <v>0</v>
      </c>
      <c r="M329" s="89"/>
    </row>
    <row r="330" spans="1:13" customFormat="1" ht="11.25" hidden="1" customHeight="1">
      <c r="A330" s="131" t="s">
        <v>275</v>
      </c>
      <c r="B330" s="263"/>
      <c r="C330" s="89"/>
      <c r="D330" s="89"/>
      <c r="E330" s="89"/>
      <c r="F330" s="89"/>
      <c r="G330" s="130">
        <f t="shared" si="46"/>
        <v>0</v>
      </c>
      <c r="H330" s="89">
        <f t="shared" si="47"/>
        <v>0</v>
      </c>
      <c r="I330" s="89"/>
      <c r="J330" s="89"/>
      <c r="K330" s="130">
        <f t="shared" si="48"/>
        <v>0</v>
      </c>
      <c r="L330" s="89">
        <f t="shared" si="49"/>
        <v>0</v>
      </c>
      <c r="M330" s="89"/>
    </row>
    <row r="331" spans="1:13" customFormat="1" ht="11.25" hidden="1" customHeight="1">
      <c r="A331" s="131" t="s">
        <v>276</v>
      </c>
      <c r="B331" s="263"/>
      <c r="C331" s="89"/>
      <c r="D331" s="89"/>
      <c r="E331" s="89"/>
      <c r="F331" s="89"/>
      <c r="G331" s="130">
        <f t="shared" si="46"/>
        <v>0</v>
      </c>
      <c r="H331" s="89">
        <f t="shared" si="47"/>
        <v>0</v>
      </c>
      <c r="I331" s="89"/>
      <c r="J331" s="89"/>
      <c r="K331" s="130">
        <f t="shared" si="48"/>
        <v>0</v>
      </c>
      <c r="L331" s="89">
        <f t="shared" si="49"/>
        <v>0</v>
      </c>
      <c r="M331" s="89"/>
    </row>
    <row r="332" spans="1:13" customFormat="1" ht="11.25" hidden="1" customHeight="1">
      <c r="A332" s="131" t="s">
        <v>277</v>
      </c>
      <c r="B332" s="263"/>
      <c r="C332" s="89"/>
      <c r="D332" s="89"/>
      <c r="E332" s="89"/>
      <c r="F332" s="89"/>
      <c r="G332" s="130">
        <f t="shared" si="46"/>
        <v>0</v>
      </c>
      <c r="H332" s="89">
        <f t="shared" si="47"/>
        <v>0</v>
      </c>
      <c r="I332" s="89"/>
      <c r="J332" s="89"/>
      <c r="K332" s="130">
        <f t="shared" si="48"/>
        <v>0</v>
      </c>
      <c r="L332" s="89">
        <f t="shared" si="49"/>
        <v>0</v>
      </c>
      <c r="M332" s="89"/>
    </row>
    <row r="333" spans="1:13" customFormat="1" ht="11.25" hidden="1" customHeight="1">
      <c r="A333" s="131" t="s">
        <v>162</v>
      </c>
      <c r="B333" s="263"/>
      <c r="C333" s="89"/>
      <c r="D333" s="89"/>
      <c r="E333" s="89"/>
      <c r="F333" s="89"/>
      <c r="G333" s="130">
        <f t="shared" si="46"/>
        <v>0</v>
      </c>
      <c r="H333" s="89">
        <f t="shared" si="47"/>
        <v>0</v>
      </c>
      <c r="I333" s="89"/>
      <c r="J333" s="89"/>
      <c r="K333" s="130">
        <f t="shared" si="48"/>
        <v>0</v>
      </c>
      <c r="L333" s="89">
        <f t="shared" si="49"/>
        <v>0</v>
      </c>
      <c r="M333" s="89"/>
    </row>
    <row r="334" spans="1:13" customFormat="1" ht="11.25" hidden="1" customHeight="1">
      <c r="A334" s="107" t="s">
        <v>278</v>
      </c>
      <c r="B334" s="263"/>
      <c r="C334" s="89">
        <f>SUM(C335:C340)</f>
        <v>0</v>
      </c>
      <c r="D334" s="89">
        <f>SUM(D335:D340)</f>
        <v>0</v>
      </c>
      <c r="E334" s="89">
        <f>SUM(E335:E340)</f>
        <v>0</v>
      </c>
      <c r="F334" s="89">
        <f>SUM(F335:F340)</f>
        <v>0</v>
      </c>
      <c r="G334" s="130">
        <f t="shared" si="46"/>
        <v>0</v>
      </c>
      <c r="H334" s="89">
        <f t="shared" si="47"/>
        <v>0</v>
      </c>
      <c r="I334" s="89">
        <f>SUM(I335:I340)</f>
        <v>0</v>
      </c>
      <c r="J334" s="89">
        <f>SUM(J335:J340)</f>
        <v>0</v>
      </c>
      <c r="K334" s="130">
        <f t="shared" si="48"/>
        <v>0</v>
      </c>
      <c r="L334" s="89">
        <f t="shared" si="49"/>
        <v>0</v>
      </c>
      <c r="M334" s="89">
        <f>SUM(M335:M340)</f>
        <v>0</v>
      </c>
    </row>
    <row r="335" spans="1:13" customFormat="1" ht="11.25" hidden="1" customHeight="1">
      <c r="A335" s="131" t="s">
        <v>279</v>
      </c>
      <c r="B335" s="263"/>
      <c r="C335" s="89"/>
      <c r="D335" s="89"/>
      <c r="E335" s="89"/>
      <c r="F335" s="89"/>
      <c r="G335" s="130">
        <f t="shared" si="46"/>
        <v>0</v>
      </c>
      <c r="H335" s="89">
        <f t="shared" si="47"/>
        <v>0</v>
      </c>
      <c r="I335" s="89"/>
      <c r="J335" s="89"/>
      <c r="K335" s="130">
        <f t="shared" si="48"/>
        <v>0</v>
      </c>
      <c r="L335" s="89">
        <f t="shared" si="49"/>
        <v>0</v>
      </c>
      <c r="M335" s="89"/>
    </row>
    <row r="336" spans="1:13" customFormat="1" ht="11.25" hidden="1" customHeight="1">
      <c r="A336" s="131" t="s">
        <v>280</v>
      </c>
      <c r="B336" s="263"/>
      <c r="C336" s="89"/>
      <c r="D336" s="89"/>
      <c r="E336" s="89"/>
      <c r="F336" s="89"/>
      <c r="G336" s="130">
        <f t="shared" si="46"/>
        <v>0</v>
      </c>
      <c r="H336" s="89">
        <f t="shared" si="47"/>
        <v>0</v>
      </c>
      <c r="I336" s="89"/>
      <c r="J336" s="89"/>
      <c r="K336" s="130">
        <f t="shared" si="48"/>
        <v>0</v>
      </c>
      <c r="L336" s="89">
        <f t="shared" si="49"/>
        <v>0</v>
      </c>
      <c r="M336" s="89"/>
    </row>
    <row r="337" spans="1:13" customFormat="1" ht="11.25" hidden="1" customHeight="1">
      <c r="A337" s="131" t="s">
        <v>281</v>
      </c>
      <c r="B337" s="263"/>
      <c r="C337" s="89"/>
      <c r="D337" s="89"/>
      <c r="E337" s="89"/>
      <c r="F337" s="89"/>
      <c r="G337" s="130">
        <f t="shared" si="46"/>
        <v>0</v>
      </c>
      <c r="H337" s="89">
        <f t="shared" si="47"/>
        <v>0</v>
      </c>
      <c r="I337" s="89"/>
      <c r="J337" s="89"/>
      <c r="K337" s="130">
        <f t="shared" si="48"/>
        <v>0</v>
      </c>
      <c r="L337" s="89">
        <f t="shared" si="49"/>
        <v>0</v>
      </c>
      <c r="M337" s="89"/>
    </row>
    <row r="338" spans="1:13" customFormat="1" ht="11.25" hidden="1" customHeight="1">
      <c r="A338" s="131" t="s">
        <v>282</v>
      </c>
      <c r="B338" s="263"/>
      <c r="C338" s="89"/>
      <c r="D338" s="89"/>
      <c r="E338" s="89"/>
      <c r="F338" s="89"/>
      <c r="G338" s="130">
        <f t="shared" si="46"/>
        <v>0</v>
      </c>
      <c r="H338" s="89">
        <f t="shared" si="47"/>
        <v>0</v>
      </c>
      <c r="I338" s="89"/>
      <c r="J338" s="89"/>
      <c r="K338" s="130">
        <f t="shared" si="48"/>
        <v>0</v>
      </c>
      <c r="L338" s="89">
        <f t="shared" si="49"/>
        <v>0</v>
      </c>
      <c r="M338" s="89"/>
    </row>
    <row r="339" spans="1:13" customFormat="1" ht="11.25" hidden="1" customHeight="1">
      <c r="A339" s="131" t="s">
        <v>283</v>
      </c>
      <c r="B339" s="263"/>
      <c r="C339" s="89"/>
      <c r="D339" s="89"/>
      <c r="E339" s="89"/>
      <c r="F339" s="89"/>
      <c r="G339" s="130">
        <f t="shared" si="46"/>
        <v>0</v>
      </c>
      <c r="H339" s="89">
        <f t="shared" si="47"/>
        <v>0</v>
      </c>
      <c r="I339" s="89"/>
      <c r="J339" s="89"/>
      <c r="K339" s="130">
        <f t="shared" si="48"/>
        <v>0</v>
      </c>
      <c r="L339" s="89">
        <f t="shared" si="49"/>
        <v>0</v>
      </c>
      <c r="M339" s="89"/>
    </row>
    <row r="340" spans="1:13" customFormat="1" ht="11.25" hidden="1" customHeight="1">
      <c r="A340" s="131" t="s">
        <v>162</v>
      </c>
      <c r="B340" s="263"/>
      <c r="C340" s="89"/>
      <c r="D340" s="89"/>
      <c r="E340" s="89"/>
      <c r="F340" s="89"/>
      <c r="G340" s="130">
        <f t="shared" si="46"/>
        <v>0</v>
      </c>
      <c r="H340" s="89">
        <f t="shared" si="47"/>
        <v>0</v>
      </c>
      <c r="I340" s="89"/>
      <c r="J340" s="89"/>
      <c r="K340" s="130">
        <f t="shared" si="48"/>
        <v>0</v>
      </c>
      <c r="L340" s="89">
        <f t="shared" si="49"/>
        <v>0</v>
      </c>
      <c r="M340" s="89"/>
    </row>
    <row r="341" spans="1:13" customFormat="1" ht="11.25" hidden="1" customHeight="1">
      <c r="A341" s="107" t="s">
        <v>284</v>
      </c>
      <c r="B341" s="263"/>
      <c r="C341" s="89">
        <f>SUM(C342:C345)</f>
        <v>0</v>
      </c>
      <c r="D341" s="89">
        <f>SUM(D342:D345)</f>
        <v>0</v>
      </c>
      <c r="E341" s="89">
        <f>SUM(E342:E345)</f>
        <v>0</v>
      </c>
      <c r="F341" s="89">
        <f>SUM(F342:F345)</f>
        <v>0</v>
      </c>
      <c r="G341" s="130">
        <f t="shared" si="46"/>
        <v>0</v>
      </c>
      <c r="H341" s="89">
        <f t="shared" si="47"/>
        <v>0</v>
      </c>
      <c r="I341" s="89">
        <f>SUM(I342:I345)</f>
        <v>0</v>
      </c>
      <c r="J341" s="89">
        <f>SUM(J342:J345)</f>
        <v>0</v>
      </c>
      <c r="K341" s="130">
        <f t="shared" si="48"/>
        <v>0</v>
      </c>
      <c r="L341" s="89">
        <f t="shared" si="49"/>
        <v>0</v>
      </c>
      <c r="M341" s="89">
        <f>SUM(M342:M345)</f>
        <v>0</v>
      </c>
    </row>
    <row r="342" spans="1:13" customFormat="1" ht="11.25" hidden="1" customHeight="1">
      <c r="A342" s="131" t="s">
        <v>285</v>
      </c>
      <c r="B342" s="263"/>
      <c r="C342" s="89"/>
      <c r="D342" s="89"/>
      <c r="E342" s="89"/>
      <c r="F342" s="89"/>
      <c r="G342" s="130">
        <f t="shared" si="46"/>
        <v>0</v>
      </c>
      <c r="H342" s="89">
        <f t="shared" si="47"/>
        <v>0</v>
      </c>
      <c r="I342" s="89"/>
      <c r="J342" s="89"/>
      <c r="K342" s="130">
        <f t="shared" si="48"/>
        <v>0</v>
      </c>
      <c r="L342" s="89">
        <f t="shared" si="49"/>
        <v>0</v>
      </c>
      <c r="M342" s="89"/>
    </row>
    <row r="343" spans="1:13" customFormat="1" ht="11.25" hidden="1" customHeight="1">
      <c r="A343" s="131" t="s">
        <v>286</v>
      </c>
      <c r="B343" s="263"/>
      <c r="C343" s="89"/>
      <c r="D343" s="89"/>
      <c r="E343" s="89"/>
      <c r="F343" s="89"/>
      <c r="G343" s="130">
        <f t="shared" si="46"/>
        <v>0</v>
      </c>
      <c r="H343" s="89">
        <f t="shared" si="47"/>
        <v>0</v>
      </c>
      <c r="I343" s="89"/>
      <c r="J343" s="89"/>
      <c r="K343" s="130">
        <f t="shared" si="48"/>
        <v>0</v>
      </c>
      <c r="L343" s="89">
        <f t="shared" si="49"/>
        <v>0</v>
      </c>
      <c r="M343" s="89"/>
    </row>
    <row r="344" spans="1:13" customFormat="1" ht="11.25" hidden="1" customHeight="1">
      <c r="A344" s="131" t="s">
        <v>287</v>
      </c>
      <c r="B344" s="263"/>
      <c r="C344" s="89"/>
      <c r="D344" s="89"/>
      <c r="E344" s="89"/>
      <c r="F344" s="89"/>
      <c r="G344" s="130">
        <f t="shared" si="46"/>
        <v>0</v>
      </c>
      <c r="H344" s="89">
        <f t="shared" si="47"/>
        <v>0</v>
      </c>
      <c r="I344" s="89"/>
      <c r="J344" s="89"/>
      <c r="K344" s="130">
        <f t="shared" si="48"/>
        <v>0</v>
      </c>
      <c r="L344" s="89">
        <f t="shared" si="49"/>
        <v>0</v>
      </c>
      <c r="M344" s="89"/>
    </row>
    <row r="345" spans="1:13" customFormat="1" ht="11.25" hidden="1" customHeight="1">
      <c r="A345" s="131" t="s">
        <v>162</v>
      </c>
      <c r="B345" s="263"/>
      <c r="C345" s="89"/>
      <c r="D345" s="89"/>
      <c r="E345" s="89"/>
      <c r="F345" s="89"/>
      <c r="G345" s="130">
        <f t="shared" si="46"/>
        <v>0</v>
      </c>
      <c r="H345" s="89">
        <f t="shared" si="47"/>
        <v>0</v>
      </c>
      <c r="I345" s="89"/>
      <c r="J345" s="89"/>
      <c r="K345" s="130">
        <f t="shared" si="48"/>
        <v>0</v>
      </c>
      <c r="L345" s="89">
        <f t="shared" si="49"/>
        <v>0</v>
      </c>
      <c r="M345" s="89"/>
    </row>
    <row r="346" spans="1:13" customFormat="1" ht="11.25" hidden="1" customHeight="1">
      <c r="A346" s="107" t="s">
        <v>288</v>
      </c>
      <c r="B346" s="263"/>
      <c r="C346" s="89">
        <f>SUM(C347:C354)</f>
        <v>0</v>
      </c>
      <c r="D346" s="89">
        <f>SUM(D347:D354)</f>
        <v>0</v>
      </c>
      <c r="E346" s="89">
        <f>SUM(E347:E354)</f>
        <v>0</v>
      </c>
      <c r="F346" s="89">
        <f>SUM(F347:F354)</f>
        <v>0</v>
      </c>
      <c r="G346" s="130">
        <f t="shared" si="46"/>
        <v>0</v>
      </c>
      <c r="H346" s="89">
        <f t="shared" si="47"/>
        <v>0</v>
      </c>
      <c r="I346" s="89">
        <f>SUM(I347:I354)</f>
        <v>0</v>
      </c>
      <c r="J346" s="89">
        <f>SUM(J347:J354)</f>
        <v>0</v>
      </c>
      <c r="K346" s="130">
        <f t="shared" si="48"/>
        <v>0</v>
      </c>
      <c r="L346" s="89">
        <f t="shared" si="49"/>
        <v>0</v>
      </c>
      <c r="M346" s="89">
        <f>SUM(M347:M354)</f>
        <v>0</v>
      </c>
    </row>
    <row r="347" spans="1:13" customFormat="1" ht="11.25" hidden="1" customHeight="1">
      <c r="A347" s="131" t="s">
        <v>289</v>
      </c>
      <c r="B347" s="263"/>
      <c r="C347" s="89"/>
      <c r="D347" s="89"/>
      <c r="E347" s="89"/>
      <c r="F347" s="89"/>
      <c r="G347" s="130">
        <f t="shared" si="46"/>
        <v>0</v>
      </c>
      <c r="H347" s="89">
        <f t="shared" si="47"/>
        <v>0</v>
      </c>
      <c r="I347" s="89"/>
      <c r="J347" s="89"/>
      <c r="K347" s="130">
        <f t="shared" si="48"/>
        <v>0</v>
      </c>
      <c r="L347" s="89">
        <f t="shared" si="49"/>
        <v>0</v>
      </c>
      <c r="M347" s="89"/>
    </row>
    <row r="348" spans="1:13" customFormat="1" ht="11.25" hidden="1" customHeight="1">
      <c r="A348" s="131" t="s">
        <v>290</v>
      </c>
      <c r="B348" s="263"/>
      <c r="C348" s="89"/>
      <c r="D348" s="89"/>
      <c r="E348" s="89"/>
      <c r="F348" s="89"/>
      <c r="G348" s="130">
        <f t="shared" si="46"/>
        <v>0</v>
      </c>
      <c r="H348" s="89">
        <f t="shared" si="47"/>
        <v>0</v>
      </c>
      <c r="I348" s="89"/>
      <c r="J348" s="89"/>
      <c r="K348" s="130">
        <f t="shared" si="48"/>
        <v>0</v>
      </c>
      <c r="L348" s="89">
        <f t="shared" si="49"/>
        <v>0</v>
      </c>
      <c r="M348" s="89"/>
    </row>
    <row r="349" spans="1:13" customFormat="1" ht="11.25" hidden="1" customHeight="1">
      <c r="A349" s="131" t="s">
        <v>291</v>
      </c>
      <c r="B349" s="263"/>
      <c r="C349" s="89"/>
      <c r="D349" s="89"/>
      <c r="E349" s="89"/>
      <c r="F349" s="89"/>
      <c r="G349" s="130">
        <f t="shared" si="46"/>
        <v>0</v>
      </c>
      <c r="H349" s="89">
        <f t="shared" si="47"/>
        <v>0</v>
      </c>
      <c r="I349" s="89"/>
      <c r="J349" s="89"/>
      <c r="K349" s="130">
        <f t="shared" si="48"/>
        <v>0</v>
      </c>
      <c r="L349" s="89">
        <f t="shared" si="49"/>
        <v>0</v>
      </c>
      <c r="M349" s="89"/>
    </row>
    <row r="350" spans="1:13" customFormat="1" ht="11.25" hidden="1" customHeight="1">
      <c r="A350" s="131" t="s">
        <v>292</v>
      </c>
      <c r="B350" s="263"/>
      <c r="C350" s="89"/>
      <c r="D350" s="89"/>
      <c r="E350" s="89"/>
      <c r="F350" s="89"/>
      <c r="G350" s="130">
        <f t="shared" ref="G350:G355" si="50">F350/F$182</f>
        <v>0</v>
      </c>
      <c r="H350" s="89">
        <f t="shared" ref="H350:H355" si="51">D350-F350</f>
        <v>0</v>
      </c>
      <c r="I350" s="89"/>
      <c r="J350" s="89"/>
      <c r="K350" s="130">
        <f t="shared" ref="K350:K355" si="52">J350/J$182</f>
        <v>0</v>
      </c>
      <c r="L350" s="89">
        <f t="shared" ref="L350:L355" si="53">D350-J350</f>
        <v>0</v>
      </c>
      <c r="M350" s="89"/>
    </row>
    <row r="351" spans="1:13" customFormat="1" ht="11.25" hidden="1" customHeight="1">
      <c r="A351" s="131" t="s">
        <v>293</v>
      </c>
      <c r="B351" s="263"/>
      <c r="C351" s="89"/>
      <c r="D351" s="89"/>
      <c r="E351" s="89"/>
      <c r="F351" s="89"/>
      <c r="G351" s="130">
        <f t="shared" si="50"/>
        <v>0</v>
      </c>
      <c r="H351" s="89">
        <f t="shared" si="51"/>
        <v>0</v>
      </c>
      <c r="I351" s="89"/>
      <c r="J351" s="89"/>
      <c r="K351" s="130">
        <f t="shared" si="52"/>
        <v>0</v>
      </c>
      <c r="L351" s="89">
        <f t="shared" si="53"/>
        <v>0</v>
      </c>
      <c r="M351" s="89"/>
    </row>
    <row r="352" spans="1:13" customFormat="1" ht="11.25" hidden="1" customHeight="1">
      <c r="A352" s="131" t="s">
        <v>294</v>
      </c>
      <c r="B352" s="263"/>
      <c r="C352" s="89"/>
      <c r="D352" s="89"/>
      <c r="E352" s="89"/>
      <c r="F352" s="89"/>
      <c r="G352" s="130">
        <f t="shared" si="50"/>
        <v>0</v>
      </c>
      <c r="H352" s="89">
        <f t="shared" si="51"/>
        <v>0</v>
      </c>
      <c r="I352" s="89"/>
      <c r="J352" s="89"/>
      <c r="K352" s="130">
        <f t="shared" si="52"/>
        <v>0</v>
      </c>
      <c r="L352" s="89">
        <f t="shared" si="53"/>
        <v>0</v>
      </c>
      <c r="M352" s="89"/>
    </row>
    <row r="353" spans="1:13" customFormat="1" ht="11.25" hidden="1" customHeight="1">
      <c r="A353" s="131" t="s">
        <v>295</v>
      </c>
      <c r="B353" s="263"/>
      <c r="C353" s="89"/>
      <c r="D353" s="89"/>
      <c r="E353" s="89"/>
      <c r="F353" s="89"/>
      <c r="G353" s="130">
        <f t="shared" si="50"/>
        <v>0</v>
      </c>
      <c r="H353" s="89">
        <f t="shared" si="51"/>
        <v>0</v>
      </c>
      <c r="I353" s="89"/>
      <c r="J353" s="89"/>
      <c r="K353" s="130">
        <f t="shared" si="52"/>
        <v>0</v>
      </c>
      <c r="L353" s="89">
        <f t="shared" si="53"/>
        <v>0</v>
      </c>
      <c r="M353" s="89"/>
    </row>
    <row r="354" spans="1:13" customFormat="1" ht="11.25" hidden="1" customHeight="1">
      <c r="A354" s="131" t="s">
        <v>162</v>
      </c>
      <c r="B354" s="263"/>
      <c r="C354" s="89"/>
      <c r="D354" s="89"/>
      <c r="E354" s="89"/>
      <c r="F354" s="89"/>
      <c r="G354" s="130">
        <f t="shared" si="50"/>
        <v>0</v>
      </c>
      <c r="H354" s="89">
        <f t="shared" si="51"/>
        <v>0</v>
      </c>
      <c r="I354" s="89"/>
      <c r="J354" s="89"/>
      <c r="K354" s="130">
        <f t="shared" si="52"/>
        <v>0</v>
      </c>
      <c r="L354" s="89">
        <f t="shared" si="53"/>
        <v>0</v>
      </c>
      <c r="M354" s="89"/>
    </row>
    <row r="355" spans="1:13" customFormat="1" ht="11.25" hidden="1" customHeight="1">
      <c r="A355" s="118" t="s">
        <v>124</v>
      </c>
      <c r="B355" s="263"/>
      <c r="C355" s="89"/>
      <c r="D355" s="89"/>
      <c r="E355" s="89"/>
      <c r="F355" s="89"/>
      <c r="G355" s="130">
        <f t="shared" si="50"/>
        <v>0</v>
      </c>
      <c r="H355" s="89">
        <f t="shared" si="51"/>
        <v>0</v>
      </c>
      <c r="I355" s="89"/>
      <c r="J355" s="89"/>
      <c r="K355" s="130">
        <f t="shared" si="52"/>
        <v>0</v>
      </c>
      <c r="L355" s="89">
        <f t="shared" si="53"/>
        <v>0</v>
      </c>
      <c r="M355" s="89"/>
    </row>
  </sheetData>
  <mergeCells count="16">
    <mergeCell ref="A183:M183"/>
    <mergeCell ref="A184:D184"/>
    <mergeCell ref="A185:M185"/>
    <mergeCell ref="E187:G187"/>
    <mergeCell ref="I187:K187"/>
    <mergeCell ref="M187:M189"/>
    <mergeCell ref="A7:M7"/>
    <mergeCell ref="E10:G10"/>
    <mergeCell ref="I10:K10"/>
    <mergeCell ref="M10:M12"/>
    <mergeCell ref="P18:P20"/>
    <mergeCell ref="A1:M1"/>
    <mergeCell ref="A3:M3"/>
    <mergeCell ref="A4:M4"/>
    <mergeCell ref="A5:M5"/>
    <mergeCell ref="A6:M6"/>
  </mergeCells>
  <phoneticPr fontId="20" type="noConversion"/>
  <printOptions horizontalCentered="1"/>
  <pageMargins left="0.25" right="0.25" top="0.32" bottom="0.31" header="0.3" footer="0.3"/>
  <pageSetup paperSize="77" scale="66" firstPageNumber="0" orientation="landscape" horizontalDpi="300" verticalDpi="300" r:id="rId1"/>
  <ignoredErrors>
    <ignoredError sqref="B22:F170 B171 B199:B236" numberStoredAsText="1"/>
    <ignoredError sqref="C171:F171" numberStoredAsText="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3"/>
  <sheetViews>
    <sheetView zoomScale="88" zoomScaleNormal="88" workbookViewId="0">
      <selection activeCell="E46" sqref="E46"/>
    </sheetView>
  </sheetViews>
  <sheetFormatPr defaultRowHeight="12.75"/>
  <cols>
    <col min="1" max="1" width="55.85546875" customWidth="1"/>
    <col min="2" max="2" width="10.7109375" customWidth="1"/>
    <col min="3" max="3" width="15.5703125" customWidth="1"/>
    <col min="4" max="4" width="16.28515625" customWidth="1"/>
    <col min="5" max="5" width="11.5703125" customWidth="1"/>
    <col min="6" max="6" width="17.5703125" customWidth="1"/>
    <col min="7" max="7" width="15.5703125" customWidth="1"/>
    <col min="8" max="8" width="15.7109375" customWidth="1"/>
    <col min="9" max="10" width="15.42578125" customWidth="1"/>
    <col min="11" max="11" width="14.140625" customWidth="1"/>
    <col min="12" max="13" width="15.42578125" customWidth="1"/>
    <col min="14" max="1025" width="9.140625" customWidth="1"/>
  </cols>
  <sheetData>
    <row r="1" spans="1:13" ht="15.75">
      <c r="A1" s="312" t="s">
        <v>301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13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3">
      <c r="A3" s="305" t="s">
        <v>1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3">
      <c r="A4" s="305" t="s">
        <v>2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</row>
    <row r="5" spans="1:13">
      <c r="A5" s="303" t="s">
        <v>302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</row>
    <row r="6" spans="1:13">
      <c r="A6" s="305" t="s">
        <v>4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</row>
    <row r="7" spans="1:13">
      <c r="A7" s="304" t="str">
        <f>'Anexo_2_-_Função_e_Subfunção'!A7:M7</f>
        <v>JANEIRO A ABRIL DE 2024/BIMESTRE MARÇO-ABRIL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</row>
    <row r="8" spans="1:13">
      <c r="A8" s="5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40" t="s">
        <v>303</v>
      </c>
      <c r="B9" s="1"/>
      <c r="C9" s="1"/>
      <c r="D9" s="1"/>
      <c r="E9" s="1"/>
      <c r="F9" s="1"/>
      <c r="G9" s="1"/>
      <c r="H9" s="1"/>
      <c r="I9" s="1"/>
      <c r="J9" s="1"/>
      <c r="K9" s="1"/>
      <c r="M9" s="8" t="s">
        <v>6</v>
      </c>
    </row>
    <row r="10" spans="1:13" ht="24.75" customHeight="1">
      <c r="A10" s="141"/>
      <c r="B10" s="297" t="s">
        <v>304</v>
      </c>
      <c r="C10" s="297"/>
      <c r="D10" s="297"/>
      <c r="E10" s="297"/>
      <c r="F10" s="297"/>
      <c r="G10" s="306" t="s">
        <v>305</v>
      </c>
      <c r="H10" s="306"/>
      <c r="I10" s="306"/>
      <c r="J10" s="306"/>
      <c r="K10" s="306"/>
      <c r="L10" s="306"/>
      <c r="M10" s="142"/>
    </row>
    <row r="11" spans="1:13" ht="12.75" customHeight="1">
      <c r="A11" s="143"/>
      <c r="B11" s="286" t="s">
        <v>306</v>
      </c>
      <c r="C11" s="286"/>
      <c r="D11" s="313" t="s">
        <v>307</v>
      </c>
      <c r="E11" s="296" t="s">
        <v>308</v>
      </c>
      <c r="F11" s="296" t="s">
        <v>309</v>
      </c>
      <c r="G11" s="286" t="s">
        <v>306</v>
      </c>
      <c r="H11" s="286"/>
      <c r="I11" s="313" t="s">
        <v>310</v>
      </c>
      <c r="J11" s="313" t="s">
        <v>307</v>
      </c>
      <c r="K11" s="313" t="s">
        <v>308</v>
      </c>
      <c r="L11" s="296" t="s">
        <v>309</v>
      </c>
      <c r="M11" s="314" t="s">
        <v>311</v>
      </c>
    </row>
    <row r="12" spans="1:13" ht="12.75" customHeight="1">
      <c r="A12" s="144" t="s">
        <v>312</v>
      </c>
      <c r="B12" s="79" t="s">
        <v>313</v>
      </c>
      <c r="C12" s="311" t="s">
        <v>438</v>
      </c>
      <c r="D12" s="313"/>
      <c r="E12" s="296"/>
      <c r="F12" s="296"/>
      <c r="G12" s="83" t="s">
        <v>313</v>
      </c>
      <c r="H12" s="311" t="s">
        <v>439</v>
      </c>
      <c r="I12" s="313"/>
      <c r="J12" s="313"/>
      <c r="K12" s="313"/>
      <c r="L12" s="296"/>
      <c r="M12" s="314"/>
    </row>
    <row r="13" spans="1:13">
      <c r="A13" s="143"/>
      <c r="B13" s="81" t="s">
        <v>314</v>
      </c>
      <c r="C13" s="311"/>
      <c r="D13" s="313"/>
      <c r="E13" s="296"/>
      <c r="F13" s="296"/>
      <c r="G13" s="81" t="s">
        <v>314</v>
      </c>
      <c r="H13" s="311"/>
      <c r="I13" s="313"/>
      <c r="J13" s="313"/>
      <c r="K13" s="313"/>
      <c r="L13" s="296"/>
      <c r="M13" s="314"/>
    </row>
    <row r="14" spans="1:13" ht="24.75" customHeight="1">
      <c r="A14" s="143"/>
      <c r="B14" s="81" t="s">
        <v>315</v>
      </c>
      <c r="C14" s="311"/>
      <c r="D14" s="313"/>
      <c r="E14" s="296"/>
      <c r="F14" s="296"/>
      <c r="G14" s="81" t="s">
        <v>315</v>
      </c>
      <c r="H14" s="311"/>
      <c r="I14" s="313"/>
      <c r="J14" s="313"/>
      <c r="K14" s="313"/>
      <c r="L14" s="296"/>
      <c r="M14" s="314"/>
    </row>
    <row r="15" spans="1:13" s="149" customFormat="1" ht="25.5">
      <c r="A15" s="145"/>
      <c r="B15" s="146" t="s">
        <v>316</v>
      </c>
      <c r="C15" s="146" t="s">
        <v>317</v>
      </c>
      <c r="D15" s="146" t="s">
        <v>318</v>
      </c>
      <c r="E15" s="146" t="s">
        <v>319</v>
      </c>
      <c r="F15" s="146" t="s">
        <v>320</v>
      </c>
      <c r="G15" s="146" t="s">
        <v>321</v>
      </c>
      <c r="H15" s="146" t="s">
        <v>322</v>
      </c>
      <c r="I15" s="146" t="s">
        <v>323</v>
      </c>
      <c r="J15" s="146" t="s">
        <v>324</v>
      </c>
      <c r="K15" s="146" t="s">
        <v>325</v>
      </c>
      <c r="L15" s="147" t="s">
        <v>326</v>
      </c>
      <c r="M15" s="148" t="s">
        <v>327</v>
      </c>
    </row>
    <row r="16" spans="1:13">
      <c r="A16" s="5" t="s">
        <v>328</v>
      </c>
      <c r="B16" s="150">
        <f>B26</f>
        <v>0</v>
      </c>
      <c r="C16" s="150">
        <f>C26</f>
        <v>55528356.719999999</v>
      </c>
      <c r="D16" s="150">
        <f>D26</f>
        <v>50418755.469999999</v>
      </c>
      <c r="E16" s="150">
        <f>E26</f>
        <v>0</v>
      </c>
      <c r="F16" s="150">
        <f>(B16+C16)-(D16+E16)</f>
        <v>5109601.25</v>
      </c>
      <c r="G16" s="151">
        <f>G26</f>
        <v>1998378.37</v>
      </c>
      <c r="H16" s="151">
        <f>H26</f>
        <v>54384650.32</v>
      </c>
      <c r="I16" s="153">
        <f>I26</f>
        <v>36909172.830000006</v>
      </c>
      <c r="J16" s="224">
        <f>J26</f>
        <v>36909172.830000006</v>
      </c>
      <c r="K16" s="151">
        <f>K26</f>
        <v>1241478.96</v>
      </c>
      <c r="L16" s="152">
        <f>(G16+H16)-(J16+K16)</f>
        <v>18232376.899999991</v>
      </c>
      <c r="M16" s="153">
        <f>(F16+L16)</f>
        <v>23341978.149999991</v>
      </c>
    </row>
    <row r="17" spans="1:13" hidden="1">
      <c r="A17" s="5" t="s">
        <v>329</v>
      </c>
      <c r="B17" s="150"/>
      <c r="C17" s="150"/>
      <c r="D17" s="150"/>
      <c r="E17" s="150"/>
      <c r="F17" s="150"/>
      <c r="G17" s="151"/>
      <c r="H17" s="151"/>
      <c r="I17" s="151"/>
      <c r="J17" s="224"/>
      <c r="K17" s="151"/>
      <c r="L17" s="152"/>
      <c r="M17" s="151"/>
    </row>
    <row r="18" spans="1:13" hidden="1">
      <c r="A18" s="5" t="s">
        <v>330</v>
      </c>
      <c r="B18" s="150"/>
      <c r="C18" s="150"/>
      <c r="D18" s="150"/>
      <c r="E18" s="150"/>
      <c r="F18" s="150"/>
      <c r="G18" s="151"/>
      <c r="H18" s="151"/>
      <c r="I18" s="151"/>
      <c r="J18" s="224"/>
      <c r="K18" s="151"/>
      <c r="L18" s="152"/>
      <c r="M18" s="151"/>
    </row>
    <row r="19" spans="1:13" hidden="1">
      <c r="A19" s="154" t="s">
        <v>331</v>
      </c>
      <c r="B19" s="150"/>
      <c r="C19" s="150"/>
      <c r="D19" s="150"/>
      <c r="E19" s="150"/>
      <c r="F19" s="150"/>
      <c r="G19" s="151"/>
      <c r="H19" s="151"/>
      <c r="I19" s="151"/>
      <c r="J19" s="224"/>
      <c r="K19" s="151"/>
      <c r="L19" s="152"/>
      <c r="M19" s="151"/>
    </row>
    <row r="20" spans="1:13" hidden="1">
      <c r="A20" s="154" t="s">
        <v>332</v>
      </c>
      <c r="B20" s="150"/>
      <c r="C20" s="150"/>
      <c r="D20" s="150"/>
      <c r="E20" s="150"/>
      <c r="F20" s="150"/>
      <c r="G20" s="151"/>
      <c r="H20" s="151"/>
      <c r="I20" s="151"/>
      <c r="J20" s="224"/>
      <c r="K20" s="151"/>
      <c r="L20" s="152"/>
      <c r="M20" s="151"/>
    </row>
    <row r="21" spans="1:13" hidden="1">
      <c r="A21" s="155" t="s">
        <v>333</v>
      </c>
      <c r="B21" s="156"/>
      <c r="C21" s="157"/>
      <c r="D21" s="158"/>
      <c r="E21" s="158"/>
      <c r="F21" s="157"/>
      <c r="G21" s="159"/>
      <c r="H21" s="159"/>
      <c r="I21" s="226"/>
      <c r="J21" s="225"/>
      <c r="K21" s="159"/>
      <c r="L21" s="159"/>
      <c r="M21" s="151"/>
    </row>
    <row r="22" spans="1:13" hidden="1">
      <c r="A22" s="5" t="s">
        <v>334</v>
      </c>
      <c r="B22" s="150"/>
      <c r="C22" s="150"/>
      <c r="D22" s="150"/>
      <c r="E22" s="150"/>
      <c r="F22" s="150"/>
      <c r="G22" s="151"/>
      <c r="H22" s="151"/>
      <c r="I22" s="151"/>
      <c r="J22" s="224"/>
      <c r="K22" s="151"/>
      <c r="L22" s="152"/>
      <c r="M22" s="151"/>
    </row>
    <row r="23" spans="1:13" hidden="1">
      <c r="A23" s="154" t="s">
        <v>335</v>
      </c>
      <c r="B23" s="150"/>
      <c r="C23" s="150"/>
      <c r="D23" s="150"/>
      <c r="E23" s="150"/>
      <c r="F23" s="150"/>
      <c r="G23" s="151"/>
      <c r="H23" s="151"/>
      <c r="I23" s="151"/>
      <c r="J23" s="224"/>
      <c r="K23" s="151"/>
      <c r="L23" s="152"/>
      <c r="M23" s="151"/>
    </row>
    <row r="24" spans="1:13" hidden="1">
      <c r="A24" s="154" t="s">
        <v>336</v>
      </c>
      <c r="B24" s="150"/>
      <c r="C24" s="150"/>
      <c r="D24" s="150"/>
      <c r="E24" s="150"/>
      <c r="F24" s="150"/>
      <c r="G24" s="151"/>
      <c r="H24" s="151"/>
      <c r="I24" s="151"/>
      <c r="J24" s="224"/>
      <c r="K24" s="151"/>
      <c r="L24" s="152"/>
      <c r="M24" s="151"/>
    </row>
    <row r="25" spans="1:13">
      <c r="A25" s="154"/>
      <c r="B25" s="150"/>
      <c r="C25" s="150"/>
      <c r="D25" s="150"/>
      <c r="E25" s="150"/>
      <c r="F25" s="150"/>
      <c r="G25" s="151"/>
      <c r="H25" s="151"/>
      <c r="I25" s="151"/>
      <c r="J25" s="224"/>
      <c r="K25" s="151"/>
      <c r="L25" s="152"/>
      <c r="M25" s="151"/>
    </row>
    <row r="26" spans="1:13">
      <c r="A26" s="5" t="s">
        <v>337</v>
      </c>
      <c r="B26" s="150">
        <v>0</v>
      </c>
      <c r="C26" s="150">
        <v>55528356.719999999</v>
      </c>
      <c r="D26" s="150">
        <v>50418755.469999999</v>
      </c>
      <c r="E26" s="150">
        <v>0</v>
      </c>
      <c r="F26" s="150">
        <f>(B26+C26)-(D26+E26)</f>
        <v>5109601.25</v>
      </c>
      <c r="G26" s="151">
        <v>1998378.37</v>
      </c>
      <c r="H26" s="151">
        <v>54384650.32</v>
      </c>
      <c r="I26" s="151">
        <f>280195.99+36645611.02-I29</f>
        <v>36909172.830000006</v>
      </c>
      <c r="J26" s="151">
        <f>280195.99+36645611.02-J29</f>
        <v>36909172.830000006</v>
      </c>
      <c r="K26" s="151">
        <f>205311.18+1128185.78-K29</f>
        <v>1241478.96</v>
      </c>
      <c r="L26" s="152">
        <f>(G26+H26)-(J26+K26)</f>
        <v>18232376.899999991</v>
      </c>
      <c r="M26" s="151">
        <f>(F26+L26)</f>
        <v>23341978.149999991</v>
      </c>
    </row>
    <row r="27" spans="1:13">
      <c r="A27" s="5"/>
      <c r="B27" s="150"/>
      <c r="C27" s="150"/>
      <c r="D27" s="150"/>
      <c r="E27" s="150"/>
      <c r="F27" s="150"/>
      <c r="G27" s="151"/>
      <c r="H27" s="151"/>
      <c r="I27" s="151"/>
      <c r="J27" s="224"/>
      <c r="K27" s="151"/>
      <c r="L27" s="152"/>
      <c r="M27" s="151"/>
    </row>
    <row r="28" spans="1:13" hidden="1">
      <c r="A28" s="5" t="s">
        <v>338</v>
      </c>
      <c r="B28" s="150"/>
      <c r="C28" s="150"/>
      <c r="D28" s="150"/>
      <c r="E28" s="150"/>
      <c r="F28" s="150"/>
      <c r="G28" s="151"/>
      <c r="H28" s="151"/>
      <c r="I28" s="151"/>
      <c r="J28" s="224"/>
      <c r="K28" s="151"/>
      <c r="L28" s="152"/>
      <c r="M28" s="151"/>
    </row>
    <row r="29" spans="1:13">
      <c r="A29" s="5" t="s">
        <v>339</v>
      </c>
      <c r="B29" s="150">
        <v>0</v>
      </c>
      <c r="C29" s="151">
        <v>5083268.38</v>
      </c>
      <c r="D29" s="230">
        <v>4982689.8499999996</v>
      </c>
      <c r="E29" s="150">
        <v>0</v>
      </c>
      <c r="F29" s="150">
        <f>(B29+C29)-(D29+E29)</f>
        <v>100578.53000000026</v>
      </c>
      <c r="G29" s="151">
        <v>0</v>
      </c>
      <c r="H29" s="151">
        <v>108652.18</v>
      </c>
      <c r="I29" s="231">
        <v>16634.18</v>
      </c>
      <c r="J29" s="231">
        <v>16634.18</v>
      </c>
      <c r="K29" s="151">
        <v>92018</v>
      </c>
      <c r="L29" s="152">
        <f>(G29+H29)-(J29+K29)</f>
        <v>0</v>
      </c>
      <c r="M29" s="160">
        <f>(F29+L29)</f>
        <v>100578.53000000026</v>
      </c>
    </row>
    <row r="30" spans="1:13">
      <c r="A30" s="161" t="s">
        <v>297</v>
      </c>
      <c r="B30" s="162">
        <f t="shared" ref="B30:M30" si="0">B16+B29</f>
        <v>0</v>
      </c>
      <c r="C30" s="162">
        <f t="shared" si="0"/>
        <v>60611625.100000001</v>
      </c>
      <c r="D30" s="162">
        <f t="shared" si="0"/>
        <v>55401445.32</v>
      </c>
      <c r="E30" s="162">
        <f t="shared" si="0"/>
        <v>0</v>
      </c>
      <c r="F30" s="162">
        <f t="shared" si="0"/>
        <v>5210179.78</v>
      </c>
      <c r="G30" s="163">
        <f t="shared" si="0"/>
        <v>1998378.37</v>
      </c>
      <c r="H30" s="163">
        <f t="shared" si="0"/>
        <v>54493302.5</v>
      </c>
      <c r="I30" s="163">
        <f>I16+I29</f>
        <v>36925807.010000005</v>
      </c>
      <c r="J30" s="163">
        <f t="shared" si="0"/>
        <v>36925807.010000005</v>
      </c>
      <c r="K30" s="163">
        <f t="shared" si="0"/>
        <v>1333496.96</v>
      </c>
      <c r="L30" s="227">
        <f t="shared" si="0"/>
        <v>18232376.899999991</v>
      </c>
      <c r="M30" s="227">
        <f t="shared" si="0"/>
        <v>23442556.679999992</v>
      </c>
    </row>
    <row r="31" spans="1:13" ht="12.75" customHeight="1">
      <c r="A31" s="309" t="str">
        <f>'Anexo_2_-_Função_e_Subfunção'!A183:M183</f>
        <v>FONTE: Sistema FIPLAN, Unidade Responsável: SEFAZ/SATE. Emissão:09/07/2024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</row>
    <row r="33" spans="4:13">
      <c r="H33" s="270"/>
      <c r="I33" s="57"/>
      <c r="J33" s="57"/>
      <c r="K33" s="57"/>
      <c r="L33" s="57"/>
    </row>
    <row r="34" spans="4:13">
      <c r="G34" s="57"/>
      <c r="I34" s="57"/>
      <c r="J34" s="57"/>
      <c r="K34" s="57"/>
      <c r="L34" s="57"/>
      <c r="M34" s="57"/>
    </row>
    <row r="35" spans="4:13">
      <c r="G35" s="57"/>
      <c r="I35" s="57"/>
      <c r="J35" s="57"/>
      <c r="K35" s="57"/>
      <c r="L35" s="57"/>
      <c r="M35" s="57"/>
    </row>
    <row r="36" spans="4:13">
      <c r="D36" s="57"/>
      <c r="G36" s="57"/>
      <c r="I36" s="57"/>
      <c r="J36" s="57"/>
      <c r="K36" s="57"/>
      <c r="L36" s="57"/>
      <c r="M36" s="57"/>
    </row>
    <row r="37" spans="4:13">
      <c r="D37" s="57"/>
      <c r="I37" s="270"/>
      <c r="J37" s="270"/>
      <c r="K37" s="270"/>
      <c r="L37" s="57"/>
      <c r="M37" s="57"/>
    </row>
    <row r="38" spans="4:13">
      <c r="D38" s="57"/>
      <c r="I38" s="57"/>
      <c r="J38" s="57"/>
      <c r="K38" s="57"/>
      <c r="L38" s="57"/>
      <c r="M38" s="57"/>
    </row>
    <row r="39" spans="4:13">
      <c r="G39" s="57"/>
      <c r="I39" s="57"/>
      <c r="J39" s="57"/>
      <c r="L39" s="270"/>
      <c r="M39" s="57"/>
    </row>
    <row r="40" spans="4:13">
      <c r="G40" s="57"/>
      <c r="J40" s="57"/>
      <c r="L40" s="57"/>
      <c r="M40" s="57"/>
    </row>
    <row r="41" spans="4:13">
      <c r="G41" s="57"/>
      <c r="L41" s="57"/>
    </row>
    <row r="42" spans="4:13">
      <c r="L42" s="57"/>
    </row>
    <row r="43" spans="4:13">
      <c r="L43" s="57"/>
    </row>
  </sheetData>
  <mergeCells count="22">
    <mergeCell ref="A31:M31"/>
    <mergeCell ref="A6:M6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K11:K14"/>
    <mergeCell ref="L11:L14"/>
    <mergeCell ref="M11:M14"/>
    <mergeCell ref="C12:C14"/>
    <mergeCell ref="H12:H14"/>
    <mergeCell ref="A1:M1"/>
    <mergeCell ref="A2:M2"/>
    <mergeCell ref="A3:M3"/>
    <mergeCell ref="A4:M4"/>
    <mergeCell ref="A5:M5"/>
  </mergeCells>
  <pageMargins left="0.25" right="0.25" top="0.75" bottom="0.75" header="0.3" footer="0.3"/>
  <pageSetup paperSize="9" scale="62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92"/>
  <sheetViews>
    <sheetView zoomScaleNormal="100" zoomScaleSheetLayoutView="70" workbookViewId="0">
      <selection activeCell="B15" sqref="B15:E15"/>
    </sheetView>
  </sheetViews>
  <sheetFormatPr defaultRowHeight="12.75"/>
  <cols>
    <col min="1" max="1" width="84.7109375" style="164" customWidth="1"/>
    <col min="2" max="2" width="16.28515625" style="164" customWidth="1"/>
    <col min="3" max="3" width="21" style="165" customWidth="1"/>
    <col min="4" max="4" width="16.42578125" style="164" customWidth="1"/>
    <col min="5" max="5" width="14.5703125" style="164" customWidth="1"/>
    <col min="6" max="6" width="16.28515625" style="164" bestFit="1" customWidth="1"/>
    <col min="7" max="59" width="15.7109375" style="164" customWidth="1"/>
    <col min="60" max="1025" width="1" style="164" customWidth="1"/>
  </cols>
  <sheetData>
    <row r="1" spans="1:5" ht="15.75">
      <c r="A1" s="312" t="s">
        <v>340</v>
      </c>
      <c r="B1" s="312"/>
      <c r="C1" s="312"/>
      <c r="D1" s="312"/>
      <c r="E1" s="312"/>
    </row>
    <row r="2" spans="1:5" ht="11.25" customHeight="1">
      <c r="A2" s="308"/>
      <c r="B2" s="308"/>
      <c r="C2" s="308"/>
      <c r="D2" s="308"/>
      <c r="E2" s="308"/>
    </row>
    <row r="3" spans="1:5" ht="11.25" customHeight="1">
      <c r="A3" s="315" t="s">
        <v>1</v>
      </c>
      <c r="B3" s="315"/>
      <c r="C3" s="315"/>
      <c r="D3" s="315"/>
      <c r="E3" s="315"/>
    </row>
    <row r="4" spans="1:5" ht="11.25" customHeight="1">
      <c r="A4" s="316" t="s">
        <v>341</v>
      </c>
      <c r="B4" s="316"/>
      <c r="C4" s="316"/>
      <c r="D4" s="316"/>
      <c r="E4" s="316"/>
    </row>
    <row r="5" spans="1:5" ht="11.25" customHeight="1">
      <c r="A5" s="315" t="s">
        <v>4</v>
      </c>
      <c r="B5" s="315"/>
      <c r="C5" s="315"/>
      <c r="D5" s="315"/>
      <c r="E5" s="315"/>
    </row>
    <row r="6" spans="1:5" ht="11.25" customHeight="1">
      <c r="A6" s="317" t="str">
        <f>'Anexo_7_-_RP_Poder_e_Órgão'!A7:M7</f>
        <v>JANEIRO A ABRIL DE 2024/BIMESTRE MARÇO-ABRIL</v>
      </c>
      <c r="B6" s="317"/>
      <c r="C6" s="317"/>
      <c r="D6" s="317"/>
      <c r="E6" s="317"/>
    </row>
    <row r="7" spans="1:5" ht="11.25" customHeight="1">
      <c r="A7" s="166"/>
      <c r="B7" s="166"/>
      <c r="C7" s="166"/>
      <c r="D7" s="166"/>
      <c r="E7" s="166"/>
    </row>
    <row r="8" spans="1:5" ht="11.25" customHeight="1">
      <c r="A8" s="164" t="s">
        <v>342</v>
      </c>
      <c r="B8" s="167"/>
      <c r="E8" s="168" t="s">
        <v>6</v>
      </c>
    </row>
    <row r="9" spans="1:5" s="170" customFormat="1" ht="21" customHeight="1">
      <c r="A9" s="169" t="s">
        <v>3</v>
      </c>
      <c r="B9" s="318" t="s">
        <v>14</v>
      </c>
      <c r="C9" s="318"/>
      <c r="D9" s="318"/>
      <c r="E9" s="318"/>
    </row>
    <row r="10" spans="1:5" ht="11.25" customHeight="1">
      <c r="A10" s="171" t="s">
        <v>11</v>
      </c>
      <c r="B10" s="319"/>
      <c r="C10" s="319"/>
      <c r="D10" s="319"/>
      <c r="E10" s="319"/>
    </row>
    <row r="11" spans="1:5" ht="11.25" customHeight="1">
      <c r="A11" s="172" t="s">
        <v>343</v>
      </c>
      <c r="B11" s="320">
        <f>'Anexo_1_-_Balanço_Orçamentário'!C89</f>
        <v>135835711</v>
      </c>
      <c r="C11" s="320"/>
      <c r="D11" s="320"/>
      <c r="E11" s="320"/>
    </row>
    <row r="12" spans="1:5" ht="11.25" customHeight="1">
      <c r="A12" s="172" t="s">
        <v>344</v>
      </c>
      <c r="B12" s="320">
        <f>'Anexo_1_-_Balanço_Orçamentário'!E89</f>
        <v>135835711</v>
      </c>
      <c r="C12" s="320"/>
      <c r="D12" s="320"/>
      <c r="E12" s="320"/>
    </row>
    <row r="13" spans="1:5" ht="11.25" customHeight="1">
      <c r="A13" s="172" t="s">
        <v>345</v>
      </c>
      <c r="B13" s="320">
        <f>'Anexo_1_-_Balanço_Orçamentário'!J89</f>
        <v>42719591.130000003</v>
      </c>
      <c r="C13" s="320"/>
      <c r="D13" s="320"/>
      <c r="E13" s="320"/>
    </row>
    <row r="14" spans="1:5" ht="11.25" customHeight="1">
      <c r="A14" s="172" t="s">
        <v>346</v>
      </c>
      <c r="B14" s="321">
        <f>'Anexo_1_-_Balanço_Orçamentário'!I90</f>
        <v>188796081.05000001</v>
      </c>
      <c r="C14" s="321"/>
      <c r="D14" s="321"/>
      <c r="E14" s="321"/>
    </row>
    <row r="15" spans="1:5" ht="11.25" customHeight="1">
      <c r="A15" s="172" t="s">
        <v>347</v>
      </c>
      <c r="B15" s="321">
        <f>'Anexo_1_-_Balanço_Orçamentário'!D92</f>
        <v>69982500</v>
      </c>
      <c r="C15" s="321"/>
      <c r="D15" s="321"/>
      <c r="E15" s="321"/>
    </row>
    <row r="16" spans="1:5" ht="11.25" customHeight="1">
      <c r="A16" s="171" t="s">
        <v>100</v>
      </c>
      <c r="B16" s="322"/>
      <c r="C16" s="322"/>
      <c r="D16" s="322"/>
      <c r="E16" s="322"/>
    </row>
    <row r="17" spans="1:6" ht="11.25" customHeight="1">
      <c r="A17" s="173" t="s">
        <v>348</v>
      </c>
      <c r="B17" s="320">
        <f>'Anexo_1_-_Balanço_Orçamentário'!B122</f>
        <v>788853853</v>
      </c>
      <c r="C17" s="320"/>
      <c r="D17" s="320"/>
      <c r="E17" s="320"/>
    </row>
    <row r="18" spans="1:6" ht="11.25" customHeight="1">
      <c r="A18" s="173" t="s">
        <v>349</v>
      </c>
      <c r="B18" s="320">
        <f>B19-B17</f>
        <v>70000000</v>
      </c>
      <c r="C18" s="320"/>
      <c r="D18" s="320"/>
      <c r="E18" s="320"/>
    </row>
    <row r="19" spans="1:6" ht="11.25" customHeight="1">
      <c r="A19" s="173" t="s">
        <v>350</v>
      </c>
      <c r="B19" s="320">
        <f>'Anexo_1_-_Balanço_Orçamentário'!C122</f>
        <v>858853853</v>
      </c>
      <c r="C19" s="320"/>
      <c r="D19" s="320"/>
      <c r="E19" s="320"/>
    </row>
    <row r="20" spans="1:6" ht="11.25" customHeight="1">
      <c r="A20" s="173" t="s">
        <v>351</v>
      </c>
      <c r="B20" s="320">
        <f>'Anexo_1_-_Balanço_Orçamentário'!E122</f>
        <v>259873727.99000001</v>
      </c>
      <c r="C20" s="320"/>
      <c r="D20" s="320"/>
      <c r="E20" s="320"/>
    </row>
    <row r="21" spans="1:6" ht="11.25" customHeight="1">
      <c r="A21" s="172" t="s">
        <v>352</v>
      </c>
      <c r="B21" s="320">
        <f>'Anexo_1_-_Balanço_Orçamentário'!H122</f>
        <v>231515672.18000001</v>
      </c>
      <c r="C21" s="320"/>
      <c r="D21" s="320"/>
      <c r="E21" s="320"/>
    </row>
    <row r="22" spans="1:6" ht="11.25" customHeight="1">
      <c r="A22" s="173" t="s">
        <v>353</v>
      </c>
      <c r="B22" s="320">
        <f>'Anexo_1_-_Balanço_Orçamentário'!J122</f>
        <v>231515672.18000001</v>
      </c>
      <c r="C22" s="320"/>
      <c r="D22" s="320"/>
      <c r="E22" s="320"/>
    </row>
    <row r="23" spans="1:6" ht="11.25" customHeight="1">
      <c r="A23" s="174" t="s">
        <v>354</v>
      </c>
      <c r="B23" s="323">
        <f>'Anexo_1_-_Balanço_Orçamentário'!H123</f>
        <v>0</v>
      </c>
      <c r="C23" s="323"/>
      <c r="D23" s="323"/>
      <c r="E23" s="323"/>
    </row>
    <row r="24" spans="1:6" s="170" customFormat="1" ht="21" customHeight="1">
      <c r="A24" s="169" t="s">
        <v>355</v>
      </c>
      <c r="B24" s="318" t="s">
        <v>14</v>
      </c>
      <c r="C24" s="318"/>
      <c r="D24" s="318"/>
      <c r="E24" s="318"/>
    </row>
    <row r="25" spans="1:6" ht="11.25" customHeight="1">
      <c r="A25" s="173" t="s">
        <v>356</v>
      </c>
      <c r="B25" s="324">
        <f>'Anexo_2_-_Função_e_Subfunção'!F182</f>
        <v>259873727.99000001</v>
      </c>
      <c r="C25" s="324"/>
      <c r="D25" s="324"/>
      <c r="E25" s="324"/>
    </row>
    <row r="26" spans="1:6" ht="11.25" customHeight="1">
      <c r="A26" s="175" t="s">
        <v>357</v>
      </c>
      <c r="B26" s="323">
        <f>'Anexo_2_-_Função_e_Subfunção'!J182</f>
        <v>231515672.18000001</v>
      </c>
      <c r="C26" s="323"/>
      <c r="D26" s="323"/>
      <c r="E26" s="323"/>
    </row>
    <row r="27" spans="1:6" s="170" customFormat="1" ht="23.25" hidden="1" customHeight="1">
      <c r="A27" s="176" t="s">
        <v>358</v>
      </c>
      <c r="B27" s="325" t="s">
        <v>14</v>
      </c>
      <c r="C27" s="325"/>
      <c r="D27" s="325"/>
      <c r="E27" s="325"/>
    </row>
    <row r="28" spans="1:6" ht="11.25" hidden="1" customHeight="1">
      <c r="A28" s="177" t="s">
        <v>359</v>
      </c>
      <c r="B28" s="323"/>
      <c r="C28" s="323"/>
      <c r="D28" s="323"/>
      <c r="E28" s="323"/>
      <c r="F28" s="264"/>
    </row>
    <row r="29" spans="1:6" ht="11.25" hidden="1" customHeight="1">
      <c r="A29" s="173"/>
      <c r="D29" s="165"/>
      <c r="E29" s="178"/>
    </row>
    <row r="30" spans="1:6" s="170" customFormat="1" ht="11.25" hidden="1">
      <c r="A30" s="179" t="s">
        <v>360</v>
      </c>
      <c r="B30" s="318" t="s">
        <v>14</v>
      </c>
      <c r="C30" s="318"/>
      <c r="D30" s="318"/>
      <c r="E30" s="318"/>
    </row>
    <row r="31" spans="1:6" s="181" customFormat="1" ht="11.25" hidden="1" customHeight="1">
      <c r="A31" s="180" t="s">
        <v>361</v>
      </c>
      <c r="B31" s="319"/>
      <c r="C31" s="319"/>
      <c r="D31" s="319"/>
      <c r="E31" s="319"/>
    </row>
    <row r="32" spans="1:6" ht="11.25" hidden="1" customHeight="1">
      <c r="A32" s="173" t="s">
        <v>362</v>
      </c>
      <c r="B32" s="322"/>
      <c r="C32" s="322"/>
      <c r="D32" s="322"/>
      <c r="E32" s="322"/>
    </row>
    <row r="33" spans="1:5" ht="11.25" hidden="1" customHeight="1">
      <c r="A33" s="173" t="s">
        <v>363</v>
      </c>
      <c r="B33" s="322"/>
      <c r="C33" s="322"/>
      <c r="D33" s="322"/>
      <c r="E33" s="322"/>
    </row>
    <row r="34" spans="1:5" ht="11.25" hidden="1" customHeight="1">
      <c r="A34" s="173" t="s">
        <v>364</v>
      </c>
      <c r="B34" s="322"/>
      <c r="C34" s="322"/>
      <c r="D34" s="322"/>
      <c r="E34" s="322"/>
    </row>
    <row r="35" spans="1:5" ht="11.25" hidden="1" customHeight="1">
      <c r="A35" s="180" t="s">
        <v>365</v>
      </c>
      <c r="B35" s="322"/>
      <c r="C35" s="322"/>
      <c r="D35" s="322"/>
      <c r="E35" s="322"/>
    </row>
    <row r="36" spans="1:5" ht="11.25" hidden="1" customHeight="1">
      <c r="A36" s="173" t="s">
        <v>362</v>
      </c>
      <c r="B36" s="322"/>
      <c r="C36" s="322"/>
      <c r="D36" s="322"/>
      <c r="E36" s="322"/>
    </row>
    <row r="37" spans="1:5" ht="11.25" hidden="1" customHeight="1">
      <c r="A37" s="173" t="s">
        <v>363</v>
      </c>
      <c r="B37" s="322"/>
      <c r="C37" s="322"/>
      <c r="D37" s="322"/>
      <c r="E37" s="322"/>
    </row>
    <row r="38" spans="1:5" ht="11.25" hidden="1" customHeight="1">
      <c r="A38" s="174" t="s">
        <v>364</v>
      </c>
      <c r="B38" s="326"/>
      <c r="C38" s="326"/>
      <c r="D38" s="326"/>
      <c r="E38" s="326"/>
    </row>
    <row r="39" spans="1:5" ht="11.25" hidden="1" customHeight="1">
      <c r="A39" s="173"/>
      <c r="E39" s="178"/>
    </row>
    <row r="40" spans="1:5" ht="11.25" hidden="1" customHeight="1">
      <c r="A40" s="182"/>
      <c r="B40" s="182" t="s">
        <v>366</v>
      </c>
      <c r="C40" s="182" t="s">
        <v>367</v>
      </c>
      <c r="D40" s="327" t="s">
        <v>368</v>
      </c>
      <c r="E40" s="327"/>
    </row>
    <row r="41" spans="1:5" ht="11.25" hidden="1" customHeight="1">
      <c r="A41" s="183" t="s">
        <v>369</v>
      </c>
      <c r="B41" s="183" t="s">
        <v>370</v>
      </c>
      <c r="C41" s="183" t="s">
        <v>14</v>
      </c>
      <c r="D41" s="184"/>
      <c r="E41" s="185"/>
    </row>
    <row r="42" spans="1:5" ht="11.25" hidden="1" customHeight="1">
      <c r="A42" s="186"/>
      <c r="B42" s="183" t="s">
        <v>371</v>
      </c>
      <c r="C42" s="183"/>
      <c r="D42" s="184"/>
      <c r="E42" s="185"/>
    </row>
    <row r="43" spans="1:5" ht="11.25" hidden="1" customHeight="1">
      <c r="A43" s="187"/>
      <c r="B43" s="188" t="s">
        <v>15</v>
      </c>
      <c r="C43" s="188" t="s">
        <v>16</v>
      </c>
      <c r="D43" s="328" t="s">
        <v>17</v>
      </c>
      <c r="E43" s="328"/>
    </row>
    <row r="44" spans="1:5" ht="11.25" hidden="1" customHeight="1">
      <c r="A44" s="172" t="s">
        <v>372</v>
      </c>
      <c r="B44" s="178"/>
      <c r="C44" s="172"/>
      <c r="D44" s="189"/>
      <c r="E44" s="190"/>
    </row>
    <row r="45" spans="1:5" ht="11.25" hidden="1" customHeight="1">
      <c r="A45" s="175" t="s">
        <v>373</v>
      </c>
      <c r="B45" s="191"/>
      <c r="C45" s="175"/>
      <c r="D45" s="174"/>
      <c r="E45" s="191"/>
    </row>
    <row r="46" spans="1:5" ht="11.25" customHeight="1">
      <c r="A46" s="173"/>
      <c r="E46" s="178"/>
    </row>
    <row r="47" spans="1:5" ht="11.25" customHeight="1">
      <c r="A47" s="318" t="s">
        <v>374</v>
      </c>
      <c r="B47" s="192" t="s">
        <v>375</v>
      </c>
      <c r="C47" s="182" t="s">
        <v>376</v>
      </c>
      <c r="D47" s="193" t="s">
        <v>377</v>
      </c>
      <c r="E47" s="182" t="s">
        <v>309</v>
      </c>
    </row>
    <row r="48" spans="1:5" ht="11.25" customHeight="1">
      <c r="A48" s="318"/>
      <c r="B48" s="194"/>
      <c r="C48" s="188" t="s">
        <v>14</v>
      </c>
      <c r="D48" s="195" t="s">
        <v>14</v>
      </c>
      <c r="E48" s="188" t="s">
        <v>378</v>
      </c>
    </row>
    <row r="49" spans="1:5" ht="11.25" customHeight="1">
      <c r="A49" s="172" t="s">
        <v>379</v>
      </c>
      <c r="B49" s="196">
        <f>SUM(B50:B54)</f>
        <v>60611625.100000001</v>
      </c>
      <c r="C49" s="196">
        <f>SUM(C50:C54)</f>
        <v>0</v>
      </c>
      <c r="D49" s="196">
        <f>SUM(D50:D54)</f>
        <v>55401445.32</v>
      </c>
      <c r="E49" s="196">
        <f>SUM(E50:E54)</f>
        <v>5210179.78</v>
      </c>
    </row>
    <row r="50" spans="1:5" ht="11.25" customHeight="1">
      <c r="A50" s="172" t="s">
        <v>380</v>
      </c>
      <c r="B50" s="196"/>
      <c r="C50" s="197"/>
      <c r="D50" s="197"/>
      <c r="E50" s="198"/>
    </row>
    <row r="51" spans="1:5" ht="11.25" customHeight="1">
      <c r="A51" s="172" t="s">
        <v>381</v>
      </c>
      <c r="B51" s="196"/>
      <c r="C51" s="197"/>
      <c r="D51" s="197"/>
      <c r="E51" s="198"/>
    </row>
    <row r="52" spans="1:5" ht="11.25" customHeight="1">
      <c r="A52" s="172" t="s">
        <v>382</v>
      </c>
      <c r="B52" s="196"/>
      <c r="C52" s="197"/>
      <c r="D52" s="197"/>
      <c r="E52" s="198"/>
    </row>
    <row r="53" spans="1:5" ht="11.25" customHeight="1">
      <c r="A53" s="172" t="s">
        <v>383</v>
      </c>
      <c r="B53" s="196">
        <f>'Anexo_7_-_RP_Poder_e_Órgão'!B30+'Anexo_7_-_RP_Poder_e_Órgão'!C30</f>
        <v>60611625.100000001</v>
      </c>
      <c r="C53" s="197">
        <f>'Anexo_7_-_RP_Poder_e_Órgão'!E30</f>
        <v>0</v>
      </c>
      <c r="D53" s="197">
        <f>'Anexo_7_-_RP_Poder_e_Órgão'!D30</f>
        <v>55401445.32</v>
      </c>
      <c r="E53" s="198">
        <f>'Anexo_7_-_RP_Poder_e_Órgão'!F30</f>
        <v>5210179.78</v>
      </c>
    </row>
    <row r="54" spans="1:5" ht="11.25" customHeight="1">
      <c r="A54" s="172" t="s">
        <v>384</v>
      </c>
      <c r="B54" s="196"/>
      <c r="C54" s="197"/>
      <c r="D54" s="197"/>
      <c r="E54" s="198"/>
    </row>
    <row r="55" spans="1:5" ht="11.25" customHeight="1">
      <c r="A55" s="172" t="s">
        <v>385</v>
      </c>
      <c r="B55" s="196">
        <f>SUM(B56:B60)</f>
        <v>56491680.869999997</v>
      </c>
      <c r="C55" s="196">
        <f>SUM(C56:C60)</f>
        <v>1333496.96</v>
      </c>
      <c r="D55" s="196">
        <f>SUM(D56:D60)</f>
        <v>36925807.010000005</v>
      </c>
      <c r="E55" s="196">
        <f>SUM(E56:E60)</f>
        <v>18232376.899999991</v>
      </c>
    </row>
    <row r="56" spans="1:5" ht="11.25" customHeight="1">
      <c r="A56" s="172" t="s">
        <v>380</v>
      </c>
      <c r="B56" s="196"/>
      <c r="C56" s="197"/>
      <c r="D56" s="197"/>
      <c r="E56" s="198"/>
    </row>
    <row r="57" spans="1:5" ht="11.25" customHeight="1">
      <c r="A57" s="172" t="s">
        <v>381</v>
      </c>
      <c r="B57" s="196"/>
      <c r="C57" s="197"/>
      <c r="D57" s="197"/>
      <c r="E57" s="198"/>
    </row>
    <row r="58" spans="1:5" ht="11.25" customHeight="1">
      <c r="A58" s="172" t="s">
        <v>382</v>
      </c>
      <c r="B58" s="196"/>
      <c r="C58" s="197"/>
      <c r="D58" s="197"/>
      <c r="E58" s="198"/>
    </row>
    <row r="59" spans="1:5" ht="11.25" customHeight="1">
      <c r="A59" s="172" t="s">
        <v>383</v>
      </c>
      <c r="B59" s="196">
        <f>'Anexo_7_-_RP_Poder_e_Órgão'!G30+'Anexo_7_-_RP_Poder_e_Órgão'!H30</f>
        <v>56491680.869999997</v>
      </c>
      <c r="C59" s="197">
        <f>'Anexo_7_-_RP_Poder_e_Órgão'!K30</f>
        <v>1333496.96</v>
      </c>
      <c r="D59" s="197">
        <f>'Anexo_7_-_RP_Poder_e_Órgão'!J30</f>
        <v>36925807.010000005</v>
      </c>
      <c r="E59" s="198">
        <f>'Anexo_7_-_RP_Poder_e_Órgão'!L30</f>
        <v>18232376.899999991</v>
      </c>
    </row>
    <row r="60" spans="1:5" ht="11.25" customHeight="1">
      <c r="A60" s="172" t="s">
        <v>384</v>
      </c>
      <c r="B60" s="196"/>
      <c r="C60" s="197"/>
      <c r="D60" s="199"/>
      <c r="E60" s="200"/>
    </row>
    <row r="61" spans="1:5" ht="11.25" customHeight="1">
      <c r="A61" s="201" t="s">
        <v>386</v>
      </c>
      <c r="B61" s="202">
        <f>B49+B55</f>
        <v>117103305.97</v>
      </c>
      <c r="C61" s="202">
        <f>C49+C55</f>
        <v>1333496.96</v>
      </c>
      <c r="D61" s="202">
        <f>D49+D55</f>
        <v>92327252.330000013</v>
      </c>
      <c r="E61" s="202">
        <f>E49+E55</f>
        <v>23442556.679999992</v>
      </c>
    </row>
    <row r="62" spans="1:5" ht="11.25" hidden="1" customHeight="1">
      <c r="A62" s="182"/>
      <c r="B62" s="203" t="s">
        <v>387</v>
      </c>
      <c r="C62" s="329" t="s">
        <v>388</v>
      </c>
      <c r="D62" s="329"/>
      <c r="E62" s="329"/>
    </row>
    <row r="63" spans="1:5" ht="11.25" hidden="1" customHeight="1">
      <c r="A63" s="183" t="s">
        <v>389</v>
      </c>
      <c r="B63" s="204" t="s">
        <v>14</v>
      </c>
      <c r="C63" s="193" t="s">
        <v>390</v>
      </c>
      <c r="D63" s="327" t="s">
        <v>391</v>
      </c>
      <c r="E63" s="327"/>
    </row>
    <row r="64" spans="1:5" ht="11.25" hidden="1" customHeight="1">
      <c r="A64" s="188"/>
      <c r="B64" s="194"/>
      <c r="C64" s="188" t="s">
        <v>392</v>
      </c>
      <c r="D64" s="195"/>
      <c r="E64" s="194"/>
    </row>
    <row r="65" spans="1:5" ht="11.25" hidden="1" customHeight="1">
      <c r="A65" s="172" t="s">
        <v>393</v>
      </c>
      <c r="B65" s="178"/>
      <c r="C65" s="205"/>
      <c r="D65" s="189"/>
      <c r="E65" s="190"/>
    </row>
    <row r="66" spans="1:5" ht="11.25" hidden="1" customHeight="1">
      <c r="A66" s="172" t="s">
        <v>394</v>
      </c>
      <c r="B66" s="178"/>
      <c r="C66" s="205"/>
      <c r="D66" s="173"/>
      <c r="E66" s="178"/>
    </row>
    <row r="67" spans="1:5" ht="11.25" hidden="1" customHeight="1">
      <c r="A67" s="172" t="s">
        <v>395</v>
      </c>
      <c r="B67" s="178"/>
      <c r="C67" s="205"/>
      <c r="D67" s="173"/>
      <c r="E67" s="178"/>
    </row>
    <row r="68" spans="1:5" ht="11.25" hidden="1" customHeight="1">
      <c r="A68" s="175" t="s">
        <v>396</v>
      </c>
      <c r="B68" s="191"/>
      <c r="C68" s="206"/>
      <c r="D68" s="207"/>
      <c r="E68" s="208"/>
    </row>
    <row r="69" spans="1:5" s="170" customFormat="1" ht="21.75" hidden="1" customHeight="1">
      <c r="A69" s="209" t="s">
        <v>397</v>
      </c>
      <c r="B69" s="318" t="s">
        <v>398</v>
      </c>
      <c r="C69" s="318"/>
      <c r="D69" s="318" t="s">
        <v>399</v>
      </c>
      <c r="E69" s="318"/>
    </row>
    <row r="70" spans="1:5" ht="11.25" hidden="1" customHeight="1">
      <c r="A70" s="210" t="s">
        <v>400</v>
      </c>
      <c r="B70" s="211"/>
      <c r="C70" s="212"/>
      <c r="D70" s="189"/>
      <c r="E70" s="190"/>
    </row>
    <row r="71" spans="1:5" ht="11.25" hidden="1" customHeight="1">
      <c r="A71" s="175" t="s">
        <v>401</v>
      </c>
      <c r="B71" s="174"/>
      <c r="C71" s="191"/>
      <c r="D71" s="174"/>
      <c r="E71" s="191"/>
    </row>
    <row r="72" spans="1:5" s="170" customFormat="1" ht="21.75" hidden="1" customHeight="1">
      <c r="A72" s="169" t="s">
        <v>402</v>
      </c>
      <c r="B72" s="169" t="s">
        <v>403</v>
      </c>
      <c r="C72" s="213" t="s">
        <v>404</v>
      </c>
      <c r="D72" s="169" t="s">
        <v>405</v>
      </c>
      <c r="E72" s="169" t="s">
        <v>406</v>
      </c>
    </row>
    <row r="73" spans="1:5" ht="11.25" hidden="1" customHeight="1">
      <c r="A73" s="172" t="s">
        <v>407</v>
      </c>
      <c r="B73" s="210"/>
      <c r="C73" s="214"/>
      <c r="D73" s="210"/>
      <c r="E73" s="210"/>
    </row>
    <row r="74" spans="1:5" ht="11.25" hidden="1" customHeight="1">
      <c r="A74" s="172" t="s">
        <v>408</v>
      </c>
      <c r="B74" s="172"/>
      <c r="C74" s="215"/>
      <c r="D74" s="172"/>
      <c r="E74" s="172"/>
    </row>
    <row r="75" spans="1:5" ht="11.25" hidden="1" customHeight="1">
      <c r="A75" s="172" t="s">
        <v>409</v>
      </c>
      <c r="B75" s="172"/>
      <c r="C75" s="215"/>
      <c r="D75" s="172"/>
      <c r="E75" s="172"/>
    </row>
    <row r="76" spans="1:5" ht="11.25" hidden="1" customHeight="1">
      <c r="A76" s="172" t="s">
        <v>364</v>
      </c>
      <c r="B76" s="172"/>
      <c r="C76" s="215"/>
      <c r="D76" s="172"/>
      <c r="E76" s="172"/>
    </row>
    <row r="77" spans="1:5" ht="11.25" hidden="1" customHeight="1">
      <c r="A77" s="172" t="s">
        <v>410</v>
      </c>
      <c r="B77" s="172"/>
      <c r="C77" s="215"/>
      <c r="D77" s="172"/>
      <c r="E77" s="172"/>
    </row>
    <row r="78" spans="1:5" ht="11.25" hidden="1" customHeight="1">
      <c r="A78" s="172" t="s">
        <v>408</v>
      </c>
      <c r="B78" s="172"/>
      <c r="C78" s="215"/>
      <c r="D78" s="172"/>
      <c r="E78" s="172"/>
    </row>
    <row r="79" spans="1:5" ht="11.25" hidden="1" customHeight="1">
      <c r="A79" s="172" t="s">
        <v>409</v>
      </c>
      <c r="B79" s="172"/>
      <c r="C79" s="215"/>
      <c r="D79" s="172"/>
      <c r="E79" s="172"/>
    </row>
    <row r="80" spans="1:5" ht="11.25" hidden="1" customHeight="1">
      <c r="A80" s="172" t="s">
        <v>364</v>
      </c>
      <c r="B80" s="172"/>
      <c r="C80" s="215"/>
      <c r="D80" s="172"/>
      <c r="E80" s="172"/>
    </row>
    <row r="81" spans="1:21" s="170" customFormat="1" ht="21" hidden="1" customHeight="1">
      <c r="A81" s="169" t="s">
        <v>411</v>
      </c>
      <c r="B81" s="318" t="s">
        <v>398</v>
      </c>
      <c r="C81" s="318"/>
      <c r="D81" s="318" t="s">
        <v>412</v>
      </c>
      <c r="E81" s="318"/>
    </row>
    <row r="82" spans="1:21" ht="11.25" hidden="1" customHeight="1">
      <c r="A82" s="172" t="s">
        <v>413</v>
      </c>
      <c r="B82" s="189"/>
      <c r="C82" s="273"/>
      <c r="D82" s="189"/>
      <c r="E82" s="190">
        <v>0</v>
      </c>
    </row>
    <row r="83" spans="1:21" ht="11.25" hidden="1" customHeight="1">
      <c r="A83" s="175" t="s">
        <v>414</v>
      </c>
      <c r="B83" s="174"/>
      <c r="C83" s="191">
        <v>0</v>
      </c>
      <c r="D83" s="207"/>
      <c r="E83" s="208">
        <v>0</v>
      </c>
    </row>
    <row r="84" spans="1:21" ht="11.25" hidden="1" customHeight="1">
      <c r="A84" s="174"/>
      <c r="B84" s="216"/>
      <c r="E84" s="178"/>
    </row>
    <row r="85" spans="1:21" ht="11.25" hidden="1" customHeight="1">
      <c r="A85" s="182"/>
      <c r="B85" s="203" t="s">
        <v>415</v>
      </c>
      <c r="C85" s="329" t="s">
        <v>416</v>
      </c>
      <c r="D85" s="329"/>
      <c r="E85" s="329"/>
    </row>
    <row r="86" spans="1:21" ht="11.25" hidden="1" customHeight="1">
      <c r="A86" s="183" t="s">
        <v>417</v>
      </c>
      <c r="B86" s="204" t="s">
        <v>14</v>
      </c>
      <c r="C86" s="193" t="s">
        <v>390</v>
      </c>
      <c r="D86" s="327" t="s">
        <v>391</v>
      </c>
      <c r="E86" s="327"/>
    </row>
    <row r="87" spans="1:21" ht="11.25" hidden="1" customHeight="1">
      <c r="A87" s="188"/>
      <c r="B87" s="217"/>
      <c r="C87" s="188" t="s">
        <v>392</v>
      </c>
      <c r="D87" s="195"/>
      <c r="E87" s="194"/>
    </row>
    <row r="88" spans="1:21" ht="11.25" hidden="1" customHeight="1">
      <c r="A88" s="201" t="s">
        <v>418</v>
      </c>
      <c r="B88" s="218"/>
      <c r="C88" s="219"/>
      <c r="D88" s="220"/>
      <c r="E88" s="218"/>
    </row>
    <row r="89" spans="1:21" ht="11.25" hidden="1" customHeight="1">
      <c r="A89" s="220"/>
      <c r="B89" s="221"/>
      <c r="C89" s="222"/>
      <c r="D89" s="221"/>
      <c r="E89" s="218"/>
    </row>
    <row r="90" spans="1:21" s="170" customFormat="1" ht="21.75" hidden="1" customHeight="1">
      <c r="A90" s="223" t="s">
        <v>419</v>
      </c>
      <c r="B90" s="318" t="s">
        <v>420</v>
      </c>
      <c r="C90" s="318"/>
      <c r="D90" s="318"/>
      <c r="E90" s="318"/>
    </row>
    <row r="91" spans="1:21" ht="11.25" hidden="1" customHeight="1">
      <c r="A91" s="201" t="s">
        <v>421</v>
      </c>
      <c r="B91" s="220"/>
      <c r="C91" s="222"/>
      <c r="D91" s="221"/>
      <c r="E91" s="218"/>
    </row>
    <row r="92" spans="1:21">
      <c r="A92" s="309" t="str">
        <f>'Anexo_7_-_RP_Poder_e_Órgão'!A31:M31</f>
        <v>FONTE: Sistema FIPLAN, Unidade Responsável: SEFAZ/SATE. Emissão:09/07/2024</v>
      </c>
      <c r="B92" s="309"/>
      <c r="C92" s="309"/>
      <c r="D92" s="309"/>
      <c r="E92" s="309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</row>
  </sheetData>
  <mergeCells count="48">
    <mergeCell ref="D86:E86"/>
    <mergeCell ref="B90:E90"/>
    <mergeCell ref="A92:E92"/>
    <mergeCell ref="B69:C69"/>
    <mergeCell ref="D69:E69"/>
    <mergeCell ref="B81:C81"/>
    <mergeCell ref="D81:E81"/>
    <mergeCell ref="C85:E85"/>
    <mergeCell ref="D40:E40"/>
    <mergeCell ref="D43:E43"/>
    <mergeCell ref="A47:A48"/>
    <mergeCell ref="C62:E62"/>
    <mergeCell ref="D63:E63"/>
    <mergeCell ref="B34:E34"/>
    <mergeCell ref="B35:E35"/>
    <mergeCell ref="B36:E36"/>
    <mergeCell ref="B37:E37"/>
    <mergeCell ref="B38:E38"/>
    <mergeCell ref="B28:E28"/>
    <mergeCell ref="B30:E30"/>
    <mergeCell ref="B31:E31"/>
    <mergeCell ref="B32:E32"/>
    <mergeCell ref="B33:E33"/>
    <mergeCell ref="B23:E23"/>
    <mergeCell ref="B24:E24"/>
    <mergeCell ref="B25:E25"/>
    <mergeCell ref="B26:E26"/>
    <mergeCell ref="B27:E27"/>
    <mergeCell ref="B18:E18"/>
    <mergeCell ref="B19:E19"/>
    <mergeCell ref="B20:E20"/>
    <mergeCell ref="B21:E21"/>
    <mergeCell ref="B22:E22"/>
    <mergeCell ref="B13:E13"/>
    <mergeCell ref="B14:E14"/>
    <mergeCell ref="B15:E15"/>
    <mergeCell ref="B16:E16"/>
    <mergeCell ref="B17:E17"/>
    <mergeCell ref="A6:E6"/>
    <mergeCell ref="B9:E9"/>
    <mergeCell ref="B10:E10"/>
    <mergeCell ref="B11:E11"/>
    <mergeCell ref="B12:E12"/>
    <mergeCell ref="A1:E1"/>
    <mergeCell ref="A2:E2"/>
    <mergeCell ref="A3:E3"/>
    <mergeCell ref="A4:E4"/>
    <mergeCell ref="A5:E5"/>
  </mergeCells>
  <printOptions horizontalCentered="1"/>
  <pageMargins left="0.25" right="0.25" top="0.75" bottom="0.75" header="0.3" footer="0.3"/>
  <pageSetup paperSize="9" scale="66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8" ma:contentTypeDescription="Crie um novo documento." ma:contentTypeScope="" ma:versionID="6d545cddd53d4e000235a135612cb809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5017b5ad59b93c8c305133a58a09c066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b798373-6419-467c-bf97-4a436d70a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333199-5b49-4d25-bab2-259c2ee157ac}" ma:internalName="TaxCatchAll" ma:showField="CatchAllData" ma:web="6fbd7019-68ca-45d2-a86f-79790d677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118ba8-4e44-4c8a-8854-9fe1a7502fe9">
      <Terms xmlns="http://schemas.microsoft.com/office/infopath/2007/PartnerControls"/>
    </lcf76f155ced4ddcb4097134ff3c332f>
    <TaxCatchAll xmlns="6fbd7019-68ca-45d2-a86f-79790d677e4e" xsi:nil="true"/>
  </documentManagement>
</p:properties>
</file>

<file path=customXml/itemProps1.xml><?xml version="1.0" encoding="utf-8"?>
<ds:datastoreItem xmlns:ds="http://schemas.openxmlformats.org/officeDocument/2006/customXml" ds:itemID="{261CC54B-5849-49B4-94F0-59EACCCF64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EDFA85-5608-417D-8AE5-3102088E33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18ba8-4e44-4c8a-8854-9fe1a7502fe9"/>
    <ds:schemaRef ds:uri="6fbd7019-68ca-45d2-a86f-79790d67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56EC2-2420-4B9F-9C55-FE23157F21AF}">
  <ds:schemaRefs>
    <ds:schemaRef ds:uri="http://purl.org/dc/dcmitype/"/>
    <ds:schemaRef ds:uri="12118ba8-4e44-4c8a-8854-9fe1a7502fe9"/>
    <ds:schemaRef ds:uri="6fbd7019-68ca-45d2-a86f-79790d677e4e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Anexo_1_-_Balanço_Orçamentário</vt:lpstr>
      <vt:lpstr>Anexo_2_-_Função_e_Subfunção</vt:lpstr>
      <vt:lpstr>Anexo_7_-_RP_Poder_e_Órgão</vt:lpstr>
      <vt:lpstr>Anexo_14_-_Simplificado</vt:lpstr>
      <vt:lpstr>'Anexo_2_-_Função_e_Subfunção'!Area_de_impressao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dc:description/>
  <cp:lastModifiedBy>Anderson Matos</cp:lastModifiedBy>
  <cp:revision>128</cp:revision>
  <cp:lastPrinted>2023-02-14T22:11:04Z</cp:lastPrinted>
  <dcterms:created xsi:type="dcterms:W3CDTF">2004-08-09T19:29:24Z</dcterms:created>
  <dcterms:modified xsi:type="dcterms:W3CDTF">2024-07-18T19:30:30Z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0x010100D3B307CAD439494E877E37F3DADAA8BD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MediaServiceImageTags">
    <vt:lpwstr/>
  </property>
</Properties>
</file>